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s>
  <externalReferences>
    <externalReference r:id="rId11"/>
    <externalReference r:id="rId12"/>
    <externalReference r:id="rId13"/>
    <externalReference r:id="rId14"/>
  </externalReferences>
  <definedNames>
    <definedName name="Barrel_to_Gallons" localSheetId="4">'[3]Misc Factors'!$B$88</definedName>
    <definedName name="Barrel_to_Gallons">'[2]Misc Factors'!$B$88</definedName>
    <definedName name="Catalytic_Reformer_Energy_Consumption_Sensitivity_Indicator" localSheetId="4">'[3]SA Inputs'!#REF!</definedName>
    <definedName name="Catalytic_Reformer_Energy_Consumption_Sensitivity_Indicator">'[2]SA Inputs'!#REF!</definedName>
    <definedName name="Delayed_Coker_Energy_Consumption_Sensitivity_Indicator" localSheetId="4">'[3]SA Inputs'!#REF!</definedName>
    <definedName name="Delayed_Coker_Energy_Consumption_Sensitivity_Indicator">'[2]SA Inputs'!#REF!</definedName>
    <definedName name="Hydrogen_Consump_minus_Production" localSheetId="4">'[3]H2 intensities'!#REF!</definedName>
    <definedName name="Hydrogen_Consump_minus_Production">'[2]H2 intensities'!#REF!</definedName>
    <definedName name="lstCompleteness" localSheetId="4">#REF!</definedName>
    <definedName name="lstCompleteness">#REF!</definedName>
    <definedName name="lstOrigin" localSheetId="4">#REF!</definedName>
    <definedName name="lstOrigin">'[1]Data Summary'!$H$164:$H$169</definedName>
    <definedName name="lstProcessScope" localSheetId="4">#REF!</definedName>
    <definedName name="lstProcessScope">#REF!</definedName>
    <definedName name="lstProcessType" localSheetId="4">#REF!</definedName>
    <definedName name="lstProcessType">#REF!</definedName>
    <definedName name="lstSourceType" localSheetId="4">#REF!</definedName>
    <definedName name="lstSourceType">#REF!</definedName>
    <definedName name="lstTracked" localSheetId="4">#REF!</definedName>
    <definedName name="lstTracked">'[1]Data Summary'!$J$164:$J$166</definedName>
    <definedName name="_xlnm.Print_Area" localSheetId="1">'Data Summary'!$A$1:$Q$85</definedName>
    <definedName name="_xlnm.Print_Area" localSheetId="4">'DQI'!$A$1:$L$48</definedName>
    <definedName name="_xlnm.Print_Area" localSheetId="0">'Info'!$A$1:$N$40</definedName>
    <definedName name="_xlnm.Print_Area" localSheetId="3">'Reference Source Info'!$A$1:$J$27</definedName>
    <definedName name="_xlnm.Print_Titles" localSheetId="3">'Reference Source Info'!$A:$A</definedName>
    <definedName name="Ton_to_Kilogram" localSheetId="4">'[3]Misc Factors'!#REF!</definedName>
    <definedName name="Ton_to_Kilogram">'[2]Misc Factors'!#REF!</definedName>
    <definedName name="Vacuum_distillation_Energy_Consumption_Sensitivity_Indicator" localSheetId="4">'[3]SA Inputs'!#REF!</definedName>
    <definedName name="Vacuum_distillation_Energy_Consumption_Sensitivity_Indicator">'[2]SA Inputs'!#REF!</definedName>
    <definedName name="Weight_Conversion" localSheetId="4">'[3]Loss Factors'!#REF!</definedName>
    <definedName name="Weight_Conversion">'[2]Loss Factors'!#REF!</definedName>
  </definedNames>
  <calcPr fullCalcOnLoad="1"/>
</workbook>
</file>

<file path=xl/comments2.xml><?xml version="1.0" encoding="utf-8"?>
<comments xmlns="http://schemas.openxmlformats.org/spreadsheetml/2006/main">
  <authors>
    <author>Robert Eckard</author>
    <author>548788</author>
  </authors>
  <commentList>
    <comment ref="D64" authorId="0">
      <text>
        <r>
          <rPr>
            <b/>
            <sz val="9"/>
            <rFont val="Tahoma"/>
            <family val="2"/>
          </rPr>
          <t>Robert Eckard:</t>
        </r>
        <r>
          <rPr>
            <sz val="9"/>
            <rFont val="Tahoma"/>
            <family val="2"/>
          </rPr>
          <t xml:space="preserve">
Please insert appropriate info in the brackets. Original formula is 
=concatenate(G5," [Insert]")
</t>
        </r>
      </text>
    </comment>
    <comment ref="D76" authorId="1">
      <text>
        <r>
          <rPr>
            <b/>
            <sz val="8"/>
            <rFont val="Tahoma"/>
            <family val="2"/>
          </rPr>
          <t>548788:</t>
        </r>
        <r>
          <rPr>
            <sz val="8"/>
            <rFont val="Tahoma"/>
            <family val="2"/>
          </rPr>
          <t xml:space="preserve">
Do not double count SO2 in SOx flow. Use the </t>
        </r>
      </text>
    </comment>
  </commentList>
</comments>
</file>

<file path=xl/comments6.xml><?xml version="1.0" encoding="utf-8"?>
<comments xmlns="http://schemas.openxmlformats.org/spreadsheetml/2006/main">
  <authors>
    <author>James Littlefield</author>
  </authors>
  <commentList>
    <comment ref="H41" authorId="0">
      <text>
        <r>
          <rPr>
            <b/>
            <sz val="8"/>
            <rFont val="Tahoma"/>
            <family val="2"/>
          </rPr>
          <t>James Littlefield:</t>
        </r>
        <r>
          <rPr>
            <sz val="8"/>
            <rFont val="Tahoma"/>
            <family val="2"/>
          </rPr>
          <t xml:space="preserve">
Density of water at 59 degrees F (15 degrees C) is ~ 0.999 kg/L.</t>
        </r>
      </text>
    </comment>
    <comment ref="H47" authorId="0">
      <text>
        <r>
          <rPr>
            <b/>
            <sz val="8"/>
            <rFont val="Tahoma"/>
            <family val="2"/>
          </rPr>
          <t xml:space="preserve">James Littlefield:
</t>
        </r>
        <r>
          <rPr>
            <sz val="8"/>
            <rFont val="Tahoma"/>
            <family val="2"/>
          </rPr>
          <t xml:space="preserve">1 bbl = 42 gal = 5.6146 ft3;
LPG = 36.939 lb/ft3
</t>
        </r>
      </text>
    </comment>
    <comment ref="H50" authorId="0">
      <text>
        <r>
          <rPr>
            <b/>
            <sz val="8"/>
            <rFont val="Tahoma"/>
            <family val="2"/>
          </rPr>
          <t>James Littlefield:</t>
        </r>
        <r>
          <rPr>
            <sz val="8"/>
            <rFont val="Tahoma"/>
            <family val="2"/>
          </rPr>
          <t xml:space="preserve">
241,757 MMBtu product per day, calculated from BPD rates of each product and their LHVs.</t>
        </r>
      </text>
    </comment>
  </commentList>
</comments>
</file>

<file path=xl/sharedStrings.xml><?xml version="1.0" encoding="utf-8"?>
<sst xmlns="http://schemas.openxmlformats.org/spreadsheetml/2006/main" count="799" uniqueCount="421">
  <si>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</si>
  <si>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</si>
  <si>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</si>
  <si>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</si>
  <si>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</si>
  <si>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</si>
  <si>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</si>
  <si>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</si>
  <si>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</si>
  <si>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</si>
  <si>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</si>
  <si>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</si>
  <si>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</si>
  <si>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</si>
  <si>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</si>
  <si>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</si>
  <si>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</si>
  <si>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</si>
  <si>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</si>
  <si>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</si>
  <si>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</si>
  <si>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</si>
  <si>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</si>
  <si>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</si>
  <si>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</si>
  <si>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</si>
  <si>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</si>
  <si>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</si>
  <si>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</si>
  <si>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</si>
  <si>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</si>
  <si>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</si>
  <si>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</si>
  <si>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</si>
  <si>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</si>
  <si>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</si>
  <si>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</si>
  <si>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</si>
  <si>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</si>
  <si>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</si>
  <si>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</si>
  <si>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</si>
  <si>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</si>
  <si>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</si>
  <si>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</si>
  <si>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</si>
  <si>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</si>
  <si>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</si>
  <si>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</si>
  <si>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</si>
  <si>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</si>
  <si>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</si>
  <si>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</si>
  <si>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</si>
  <si>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</si>
  <si>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</si>
  <si>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</si>
  <si>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</si>
  <si>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</si>
  <si>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</si>
  <si>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</si>
  <si>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</si>
  <si>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</si>
  <si>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</si>
  <si>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</si>
  <si>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</si>
  <si>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</si>
  <si>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</si>
  <si>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</si>
  <si>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</si>
  <si>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</si>
  <si>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</si>
  <si>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</si>
  <si>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</si>
  <si>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</si>
  <si>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</si>
  <si>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</si>
  <si>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</si>
  <si>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</si>
  <si>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</si>
  <si>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</si>
  <si>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</si>
  <si>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Sulphur dioxide [Inorganic emissions to air]</t>
  </si>
  <si>
    <t>Carbon monoxide [Inorganic emissions to air]</t>
  </si>
  <si>
    <t>Ammonia [Inorganic emissions to air]</t>
  </si>
  <si>
    <t>Hydrogen chloride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</si>
  <si>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</si>
  <si>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</si>
  <si>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</si>
  <si>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</si>
  <si>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</si>
  <si>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</si>
  <si>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</si>
  <si>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</si>
  <si>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</si>
  <si>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</si>
  <si>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</si>
  <si>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</si>
  <si>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</si>
  <si>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</si>
  <si>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</si>
  <si>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</si>
  <si>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</si>
  <si>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</si>
  <si>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</si>
  <si>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</si>
  <si>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</si>
  <si>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</si>
  <si>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</si>
  <si>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</si>
  <si>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</si>
  <si>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</si>
  <si>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</si>
  <si>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</si>
  <si>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</si>
  <si>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</si>
  <si>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</si>
  <si>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</si>
  <si>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</si>
  <si>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</si>
  <si>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</si>
  <si>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</si>
  <si>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</si>
  <si>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</si>
  <si>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</si>
  <si>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</si>
  <si>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</si>
  <si>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</si>
  <si>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</si>
  <si>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</si>
  <si>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</si>
  <si>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</si>
  <si>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</si>
  <si>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</si>
  <si>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</si>
  <si>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</si>
  <si>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</si>
  <si>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</si>
  <si>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</si>
  <si>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</si>
  <si>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</si>
  <si>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</si>
  <si>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</si>
  <si>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</si>
  <si>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</si>
  <si>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</si>
  <si>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</si>
  <si>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</si>
  <si>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</si>
  <si>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</si>
  <si>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</si>
  <si>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</si>
  <si>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</si>
  <si>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</si>
  <si>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</si>
  <si>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</si>
  <si>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</si>
  <si>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</si>
  <si>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</si>
  <si>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</si>
  <si>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</si>
  <si>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</si>
  <si>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Conversion Factors</t>
  </si>
  <si>
    <t>MJ</t>
  </si>
  <si>
    <t>million kilocalories</t>
  </si>
  <si>
    <t>Assumption #</t>
  </si>
  <si>
    <t>No</t>
  </si>
  <si>
    <t>PRB Coal</t>
  </si>
  <si>
    <t>Biomass</t>
  </si>
  <si>
    <t>Torrefied biomass</t>
  </si>
  <si>
    <t>Steam</t>
  </si>
  <si>
    <t>[Technosphere] PRB Montana Rosebud subbituminous coal.</t>
  </si>
  <si>
    <t>[Technosphere] Southern pine woody biomass</t>
  </si>
  <si>
    <t>[Technosphere] Torrefied southern pine woody biomass</t>
  </si>
  <si>
    <t>[Resource]  Groundwater</t>
  </si>
  <si>
    <t>[Resource]  Surface water</t>
  </si>
  <si>
    <t>FT Naphtha</t>
  </si>
  <si>
    <t>FT Diesel</t>
  </si>
  <si>
    <t>CO2 to sequestration</t>
  </si>
  <si>
    <t>LPG</t>
  </si>
  <si>
    <t>Sulfur</t>
  </si>
  <si>
    <t>Export power</t>
  </si>
  <si>
    <t>CO2 emitted</t>
  </si>
  <si>
    <t>CO</t>
  </si>
  <si>
    <t>COS</t>
  </si>
  <si>
    <t>HCl</t>
  </si>
  <si>
    <t>NH3</t>
  </si>
  <si>
    <t>SO2</t>
  </si>
  <si>
    <t>Ash</t>
  </si>
  <si>
    <t>Electricity</t>
  </si>
  <si>
    <t>MWh</t>
  </si>
  <si>
    <t xml:space="preserve">Production of Jet Fuel from Coal and Woody Biomass: A Comparative Analysis of Coal/Wood Co-Gasification and Separate Coal and Wood Gasification Configurations    </t>
  </si>
  <si>
    <t>White, C.</t>
  </si>
  <si>
    <t>2012</t>
  </si>
  <si>
    <t>Noblis</t>
  </si>
  <si>
    <t>I</t>
  </si>
  <si>
    <t>II</t>
  </si>
  <si>
    <t>Expected</t>
  </si>
  <si>
    <t>Optimistic</t>
  </si>
  <si>
    <t>Pessimistic</t>
  </si>
  <si>
    <t>Column Labels</t>
  </si>
  <si>
    <t>Values</t>
  </si>
  <si>
    <t>CH4</t>
  </si>
  <si>
    <t>CO2</t>
  </si>
  <si>
    <t>FT-Diesel</t>
  </si>
  <si>
    <t>FT-Jet</t>
  </si>
  <si>
    <t>H2</t>
  </si>
  <si>
    <t>H2O</t>
  </si>
  <si>
    <t>H2S</t>
  </si>
  <si>
    <t>HCL</t>
  </si>
  <si>
    <t>MassFlow(lb/hr)</t>
  </si>
  <si>
    <t>Naphtha</t>
  </si>
  <si>
    <t>S8</t>
  </si>
  <si>
    <t>Sum of 1 (PRB Coal)</t>
  </si>
  <si>
    <t>Sum of 2 ()</t>
  </si>
  <si>
    <t>Sum of 3 (biomass)</t>
  </si>
  <si>
    <t>Sum of 4 ()</t>
  </si>
  <si>
    <t>Sum of 5 (torrefied)</t>
  </si>
  <si>
    <t>Sum of 6 (Steam)</t>
  </si>
  <si>
    <t>Sum of 7 (Air)</t>
  </si>
  <si>
    <t>Sum of 8 (Air)</t>
  </si>
  <si>
    <t>Sum of 9 ()</t>
  </si>
  <si>
    <t>Sum of 10 (O2)</t>
  </si>
  <si>
    <t>Sum of 11 ()</t>
  </si>
  <si>
    <t>Sum of 12 ()</t>
  </si>
  <si>
    <t>Sum of 13 (CO2 to Seq)</t>
  </si>
  <si>
    <t>Sum of 14 (Sulfur)</t>
  </si>
  <si>
    <t>Sum of 15 (H2)</t>
  </si>
  <si>
    <t>Sum of 16 (FT Naphtha)</t>
  </si>
  <si>
    <t>Sum of 17 (FT Diesel)</t>
  </si>
  <si>
    <t>Sum of 18 (FT Jet)</t>
  </si>
  <si>
    <t>Sum of 19 (LPG)</t>
  </si>
  <si>
    <t>Sum of 20 (heater exhaust)</t>
  </si>
  <si>
    <t>Sum of 21 (CW Make-up)</t>
  </si>
  <si>
    <t>Sum of 22 (Stack)</t>
  </si>
  <si>
    <t>Sum of 23 (Ash)</t>
  </si>
  <si>
    <t>Sum of 24 (Ash from Clear Fuels)</t>
  </si>
  <si>
    <t>Sum of 25 (Air to DFB reformer)</t>
  </si>
  <si>
    <t>Sum of 26 (Exhaust from DFB reformer)</t>
  </si>
  <si>
    <t>INPUTS</t>
  </si>
  <si>
    <t>expected</t>
  </si>
  <si>
    <t>optimistic</t>
  </si>
  <si>
    <t>pessimistic</t>
  </si>
  <si>
    <t>Check against Noblis report</t>
  </si>
  <si>
    <t>Discrepancy</t>
  </si>
  <si>
    <t>lb/hr</t>
  </si>
  <si>
    <t>TPD</t>
  </si>
  <si>
    <t>Cooling water</t>
  </si>
  <si>
    <t>B/B FT Product</t>
  </si>
  <si>
    <t>OUTPUTS</t>
  </si>
  <si>
    <t>FT Jet</t>
  </si>
  <si>
    <t>BPD</t>
  </si>
  <si>
    <t>MWh/hr</t>
  </si>
  <si>
    <t>lb C/MMBtu LHV</t>
  </si>
  <si>
    <t>lb</t>
  </si>
  <si>
    <t>Calculations for Case 1</t>
  </si>
  <si>
    <t>Stream Table</t>
  </si>
  <si>
    <t>Hourly Flows</t>
  </si>
  <si>
    <t>Flows per lb of FT Jet</t>
  </si>
  <si>
    <t>Flows per kg of FT Jet</t>
  </si>
  <si>
    <t>Carbon dioxide [intermediate product]</t>
  </si>
  <si>
    <t>coal</t>
  </si>
  <si>
    <t>biomass</t>
  </si>
  <si>
    <t>torrbiomass</t>
  </si>
  <si>
    <t>makeupwater</t>
  </si>
  <si>
    <t>FTnaphtha</t>
  </si>
  <si>
    <t>FTdiesel</t>
  </si>
  <si>
    <t>CO2captured</t>
  </si>
  <si>
    <t>sulfur</t>
  </si>
  <si>
    <t>electricity</t>
  </si>
  <si>
    <t>CO2emitted</t>
  </si>
  <si>
    <t>ash</t>
  </si>
  <si>
    <t>groundwater</t>
  </si>
  <si>
    <t>surfacewater</t>
  </si>
  <si>
    <t>0.5*makeupwater</t>
  </si>
  <si>
    <t>makeupwater-groundwater</t>
  </si>
  <si>
    <t>[kg] PRB Montana Rosebud subbituminous coal input.</t>
  </si>
  <si>
    <t>[kg] Southern pine woody biomass input.</t>
  </si>
  <si>
    <t>[kg] Torrefied southern pine woody biomass input.</t>
  </si>
  <si>
    <t>[kg] Makeup water input.</t>
  </si>
  <si>
    <t>[kg] FT naphtha coproduct.</t>
  </si>
  <si>
    <t>[kg] FT diesel coproduct.</t>
  </si>
  <si>
    <t>[kg] LPG coproduct.</t>
  </si>
  <si>
    <t>[kg] Sulfur coproduct.</t>
  </si>
  <si>
    <t>[MWh] Exported electricity coproduct.</t>
  </si>
  <si>
    <t>[kg] CO2 emissions to air.</t>
  </si>
  <si>
    <t>[kg] CO emissions to air.</t>
  </si>
  <si>
    <t>[kg] Carbonyl sulfide emissions to air.</t>
  </si>
  <si>
    <t>[kg] Hydrogen chloride emissions to air.</t>
  </si>
  <si>
    <t>[kg] Ammonia emissions to air.</t>
  </si>
  <si>
    <t>[kg] Sulfur oxide emissions to air.</t>
  </si>
  <si>
    <t>[kg] Ash solid waste.</t>
  </si>
  <si>
    <t>[kg] Ground water used for makeup water. Assumption 1.</t>
  </si>
  <si>
    <t>[kg] Surface water used for makeup water. Assumption 1.</t>
  </si>
  <si>
    <t>Makeup water is a 50/50 split between ground and surface water.</t>
  </si>
  <si>
    <t>Inputs and outputs for a CTL plant producing FT jet fuel.</t>
  </si>
  <si>
    <t>[kg] Captured CO2 (sent to sequestration or used for enhanced oil recovery).</t>
  </si>
  <si>
    <t>D. Gray, J. Plunkett, S. Salerno and W. Smith</t>
  </si>
  <si>
    <t xml:space="preserve">Model for the Production of Jet Fuel from Coal and Woody Biomass: A Comparative Analysis of Coal/Wood Co-Gasification and Separate Coal and Wood Gasification Configurations    </t>
  </si>
  <si>
    <t>White et al., Model for the Production of Jet Fuel from Coal and Woody Biomass: A Comparative Analysis of Coal/Wood Co-Gasification and Separate Coal and Wood Gasification Configurations. Noblis. 2012.</t>
  </si>
  <si>
    <t>White et al., Production of Jet Fuel from Coal and Woody Biomass: A Comparative Analysis of Coal/Wood Co-Gasification and Separate Coal and Wood Gasification Configurations. Noblis. 2012.</t>
  </si>
  <si>
    <t>sulphur [inorganic intermediate product]</t>
  </si>
  <si>
    <t>Ash [Waste for recovery]</t>
  </si>
  <si>
    <t>Carbonyl sulfide [other emissions to air]</t>
  </si>
  <si>
    <t>Solid waste</t>
  </si>
  <si>
    <t>Coproduct FT fuel</t>
  </si>
  <si>
    <t>Coproduct sulfur recovered from FT process</t>
  </si>
  <si>
    <t>Coproduct electricity exported by FT process</t>
  </si>
  <si>
    <t>Intermediate flow (to sequestration or enhanced oil recovery)</t>
  </si>
  <si>
    <t>Case 6</t>
  </si>
  <si>
    <t>Methane [Organic emissions to air (group VOC)]</t>
  </si>
  <si>
    <t>NOX_out</t>
  </si>
  <si>
    <t>Nitrogen dioxide [Inorganic emissions to air]</t>
  </si>
  <si>
    <t>PM_Out</t>
  </si>
  <si>
    <t>Particulate Matter, unspecified [Other emissions to air]</t>
  </si>
  <si>
    <t>HG_Out</t>
  </si>
  <si>
    <t>Mercury (+II) [Heavy metals to air]</t>
  </si>
  <si>
    <t>NMVOC</t>
  </si>
  <si>
    <t>NMVOC [Organic emissions to air (group VOC)]</t>
  </si>
  <si>
    <t>US</t>
  </si>
  <si>
    <t>CBTL, 10% Biomass, Microchipped, Separate Gasifiers, Fischer-Tropsch Jet Fuel Production Facility</t>
  </si>
  <si>
    <t>F-T Jet Fuel</t>
  </si>
  <si>
    <t>This unit process quantifies the input flows and emissions associated with the operation of a Fischer-Tropsch (F-T) jet fuel production facility, based on a coal biomass to liquids (CBTL), 10% microchipped biomass, separate gasifiers configuration.</t>
  </si>
  <si>
    <t xml:space="preserve">This unit process provides a summary of relevant input and output flows associated with the production of F-T jet fuel from 90% coal and 10% microchipped biomass using an F-T process. The process assumes use of Montana Rosebud sub-bituminous coal by default, which is fed into a transport reactor integrated gasifier (TRIG) which produces syngas from incoming coal, plus a second gasifier used solely for biomass. The syngas is then fed through a F-T process using a slurry iron catalyst. Products are F-T jet fuel as well as F-T diesel, F-T naphtha, and F-T liquefied petroleum gas (LPG). The process also includes carbon dioxide capture and compression for transport and carbon management. </t>
  </si>
  <si>
    <t>Southeast</t>
  </si>
  <si>
    <r>
      <t xml:space="preserve">Note: All inputs and outputs are normalized per the reference flow (e.g., per </t>
    </r>
    <r>
      <rPr>
        <sz val="10"/>
        <color indexed="8"/>
        <rFont val="Arial"/>
        <family val="2"/>
      </rPr>
      <t>kg of F-T jet fuel)</t>
    </r>
  </si>
  <si>
    <t>Data Quality Index</t>
  </si>
  <si>
    <t>DQI determination</t>
  </si>
  <si>
    <t>Input/Output</t>
  </si>
  <si>
    <t>Reference  (Reference Source Info worksheet)</t>
  </si>
  <si>
    <t>Source Reliability</t>
  </si>
  <si>
    <t>Temporal Correlation</t>
  </si>
  <si>
    <t>Geographical Correlation</t>
  </si>
  <si>
    <t>Technical Correlation</t>
  </si>
  <si>
    <t>Recommendations</t>
  </si>
  <si>
    <t>Determinations</t>
  </si>
  <si>
    <t>Facility input and product flows</t>
  </si>
  <si>
    <t>[1], [2]</t>
  </si>
  <si>
    <t>1,2,1,1,1</t>
  </si>
  <si>
    <t>Requirements met</t>
  </si>
  <si>
    <t>OK</t>
  </si>
  <si>
    <t>Airborne emissions</t>
  </si>
  <si>
    <t>NOX, PM, Hg</t>
  </si>
  <si>
    <t>[3]</t>
  </si>
  <si>
    <t>1,3,1,2,2</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</si>
  <si>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</si>
  <si>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</si>
  <si>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</si>
  <si>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</si>
  <si>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are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</si>
  <si>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</si>
  <si>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</si>
  <si>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</si>
  <si>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</si>
  <si>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</si>
  <si>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</si>
  <si>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</si>
  <si>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</si>
  <si>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fewer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</si>
  <si>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</si>
  <si>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</si>
  <si>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sites, but an adequate period of time</t>
  </si>
  <si>
    <t>sufficient number of sites, but a less adequate period of time</t>
  </si>
  <si>
    <t>smaller number of sites and shorter periods or incomplete data from an adequate number of sites or periods</t>
  </si>
  <si>
    <t>representativeness unknown or incomplete data sets</t>
  </si>
  <si>
    <t>less than 3 years of difference to year of study/current year</t>
  </si>
  <si>
    <t>less than 6 years of difference</t>
  </si>
  <si>
    <t>less than 10 years of difference</t>
  </si>
  <si>
    <t>less than 15 years of difference</t>
  </si>
  <si>
    <t>age of data unknown or more than 15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</si>
  <si>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</si>
  <si>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</si>
  <si>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</si>
  <si>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</si>
  <si>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</si>
  <si>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</si>
  <si>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</si>
  <si>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</si>
  <si>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</si>
  <si>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</si>
  <si>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</si>
  <si>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</si>
  <si>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</si>
  <si>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</si>
  <si>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</si>
  <si>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</si>
  <si>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</si>
  <si>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</si>
  <si>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</si>
  <si>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</si>
  <si>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</si>
  <si>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</si>
  <si>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</si>
  <si>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</si>
  <si>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</si>
  <si>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</si>
  <si>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</si>
  <si>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</si>
  <si>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</si>
  <si>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</si>
  <si>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</si>
  <si>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</si>
  <si>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</si>
  <si>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</si>
  <si>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</si>
  <si>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</si>
  <si>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NETL Life Cycle Inventory Data – Unit Process: CBTL Plant Operation with Coal and SRWC Feed.</t>
  </si>
  <si>
    <t>NETL</t>
  </si>
  <si>
    <t>2010</t>
  </si>
  <si>
    <t>February, 2010</t>
  </si>
  <si>
    <t>www.netl.doe.gov/energy-analyses</t>
  </si>
  <si>
    <t xml:space="preserve"> NETL (2010). NETL Life Cycle Inventory Data – Unit Process: CBTL Plant Operation with Coal and SRWC Feed. U.S. Department of Energy, National Energy Technology Laboratory. Last Updated: February 2010 (version 01). www.netl.doe.gov/energy-analyses (http://www.netl.doe.gov/energy-analyses)</t>
  </si>
  <si>
    <t>[kg] Methane emissions to air. Assumption 2.</t>
  </si>
  <si>
    <t xml:space="preserve">[kg] NOx emissions to air. </t>
  </si>
  <si>
    <t xml:space="preserve">[kg] Particulate matter emissions to air. </t>
  </si>
  <si>
    <t xml:space="preserve">[kg] Mercury emissions to air. </t>
  </si>
  <si>
    <t xml:space="preserve">[kg] MNVOC emissions to air. </t>
  </si>
  <si>
    <t>Assumes emission factor is zero, which is consistent with process model results (Reference [1]).</t>
  </si>
  <si>
    <r>
      <t xml:space="preserve">This unit process is composed of this document and the file, </t>
    </r>
    <r>
      <rPr>
        <i/>
        <sz val="10"/>
        <rFont val="Arial"/>
        <family val="2"/>
      </rPr>
      <t>DF_Stage3_O_CBTL_10pct_Microchipped_Biomass_SepGasifiers_2012.01.doc</t>
    </r>
    <r>
      <rPr>
        <sz val="10"/>
        <rFont val="Tahoma"/>
        <family val="2"/>
      </rPr>
      <t xml:space="preserve">, which provides additional details regarding calculations, data quality, and references as relevant. </t>
    </r>
  </si>
  <si>
    <t>Abbreviations used throughout this DS: CBTL (coal-biomass to liquids) F-T (Fischer-Tropsch)</t>
  </si>
  <si>
    <r>
      <t xml:space="preserve">This document should be cited as: NETL (2012). </t>
    </r>
    <r>
      <rPr>
        <i/>
        <sz val="10"/>
        <rFont val="Arial"/>
        <family val="2"/>
      </rPr>
      <t xml:space="preserve">NETL Life Cycle Inventory Data – Unit Process: CBTL, 10% Biomass, Microchipped, Separate Gasifiers, Fischer-Tropsch Jet Fuel Production Facility. </t>
    </r>
    <r>
      <rPr>
        <sz val="10"/>
        <rFont val="Arial"/>
        <family val="2"/>
      </rPr>
      <t xml:space="preserve">U.S. Department of Energy, National Energy Technology Laboratory. Last Updated: </t>
    </r>
    <r>
      <rPr>
        <i/>
        <sz val="10"/>
        <rFont val="Arial"/>
        <family val="2"/>
      </rPr>
      <t>May 2012</t>
    </r>
    <r>
      <rPr>
        <sz val="10"/>
        <rFont val="Arial"/>
        <family val="2"/>
      </rPr>
      <t xml:space="preserve"> (version 01). www.netl.doe.gov/energy-analyses (http://www.netl.doe.gov/energy-analyses)</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</si>
</sst>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00%"/>
    <numFmt numFmtId="176" formatCode="0.0%"/>
    <numFmt numFmtId="177" formatCode="0.000000000E+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409]mmmm\ d\,\ yyyy;@"/>
    <numFmt numFmtId="185" formatCode="0.0"/>
    <numFmt numFmtId="186" formatCode="0.00000"/>
    <numFmt numFmtId="187" formatCode="[$-409]dddd\,\ mmmm\ dd\,\ yyyy"/>
    <numFmt numFmtId="188" formatCode="[$-409]h:mm:ss\ AM/PM"/>
    <numFmt numFmtId="189" formatCode="0.00000000"/>
    <numFmt numFmtId="190" formatCode="0.0000000"/>
  </numFmts>
  <fonts count="74">
    <font>
      <sz val="11"/>
      <color theme="1"/>
      <name val="Calibri"/>
      <family val="2"/>
    </font>
    <font>
      <sz val="11"/>
      <color indexed="8"/>
      <name val="Calibri"/>
      <family val="2"/>
    </font>
    <font>
      <b/>
      <sz val="11"/>
      <color indexed="56"/>
      <name val="Calibri"/>
      <family val="2"/>
    </font>
    <font>
      <b/>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sz val="8"/>
      <name val="Tahoma"/>
      <family val="2"/>
    </font>
    <font>
      <sz val="8"/>
      <name val="Tahoma"/>
      <family val="2"/>
    </font>
    <font>
      <b/>
      <sz val="16"/>
      <color indexed="56"/>
      <name val="Arial"/>
      <family val="2"/>
    </font>
    <font>
      <b/>
      <i/>
      <sz val="11"/>
      <color indexed="8"/>
      <name val="Calibri"/>
      <family val="2"/>
    </font>
    <font>
      <b/>
      <i/>
      <sz val="10"/>
      <color indexed="8"/>
      <name val="Arial"/>
      <family val="2"/>
    </font>
    <font>
      <b/>
      <sz val="14"/>
      <color indexed="8"/>
      <name val="Calibri"/>
      <family val="2"/>
    </font>
    <font>
      <b/>
      <i/>
      <sz val="10"/>
      <color indexed="12"/>
      <name val="Arial"/>
      <family val="2"/>
    </font>
    <font>
      <u val="single"/>
      <sz val="10"/>
      <color indexed="12"/>
      <name val="Arial"/>
      <family val="2"/>
    </font>
    <font>
      <b/>
      <u val="single"/>
      <sz val="14"/>
      <color indexed="8"/>
      <name val="Arial"/>
      <family val="2"/>
    </font>
    <font>
      <b/>
      <sz val="10"/>
      <color indexed="8"/>
      <name val="Arial"/>
      <family val="2"/>
    </font>
    <font>
      <b/>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sz val="11"/>
      <color indexed="10"/>
      <name val="Calibri"/>
      <family val="2"/>
    </font>
    <font>
      <u val="single"/>
      <sz val="10"/>
      <color indexed="36"/>
      <name val="Arial"/>
      <family val="2"/>
    </font>
    <font>
      <sz val="8"/>
      <name val="Helv"/>
      <family val="0"/>
    </font>
    <font>
      <b/>
      <sz val="12"/>
      <name val="Helv"/>
      <family val="0"/>
    </font>
    <font>
      <sz val="8"/>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top style="medium"/>
      <bottom style="mediu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right style="medium"/>
      <top style="thin"/>
      <bottom style="thin"/>
    </border>
    <border>
      <left style="medium"/>
      <right/>
      <top style="medium"/>
      <bottom/>
    </border>
    <border>
      <left style="medium"/>
      <right/>
      <top/>
      <bottom/>
    </border>
    <border>
      <left/>
      <right style="medium"/>
      <top style="medium"/>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s>
  <cellStyleXfs count="1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28" fillId="20" borderId="0" applyNumberFormat="0" applyBorder="0" applyAlignment="0" applyProtection="0"/>
    <xf numFmtId="0" fontId="55" fillId="21" borderId="0" applyNumberFormat="0" applyBorder="0" applyAlignment="0" applyProtection="0"/>
    <xf numFmtId="0" fontId="28" fillId="13" borderId="0" applyNumberFormat="0" applyBorder="0" applyAlignment="0" applyProtection="0"/>
    <xf numFmtId="0" fontId="55" fillId="14" borderId="0" applyNumberFormat="0" applyBorder="0" applyAlignment="0" applyProtection="0"/>
    <xf numFmtId="0" fontId="28" fillId="14" borderId="0" applyNumberFormat="0" applyBorder="0" applyAlignment="0" applyProtection="0"/>
    <xf numFmtId="0" fontId="55" fillId="22" borderId="0" applyNumberFormat="0" applyBorder="0" applyAlignment="0" applyProtection="0"/>
    <xf numFmtId="0" fontId="28" fillId="22" borderId="0" applyNumberFormat="0" applyBorder="0" applyAlignment="0" applyProtection="0"/>
    <xf numFmtId="0" fontId="55" fillId="23" borderId="0" applyNumberFormat="0" applyBorder="0" applyAlignment="0" applyProtection="0"/>
    <xf numFmtId="0" fontId="28" fillId="24" borderId="0" applyNumberFormat="0" applyBorder="0" applyAlignment="0" applyProtection="0"/>
    <xf numFmtId="0" fontId="55" fillId="25" borderId="0" applyNumberFormat="0" applyBorder="0" applyAlignment="0" applyProtection="0"/>
    <xf numFmtId="0" fontId="28" fillId="25" borderId="0" applyNumberFormat="0" applyBorder="0" applyAlignment="0" applyProtection="0"/>
    <xf numFmtId="0" fontId="55" fillId="26" borderId="0" applyNumberFormat="0" applyBorder="0" applyAlignment="0" applyProtection="0"/>
    <xf numFmtId="0" fontId="28" fillId="27" borderId="0" applyNumberFormat="0" applyBorder="0" applyAlignment="0" applyProtection="0"/>
    <xf numFmtId="0" fontId="55" fillId="28" borderId="0" applyNumberFormat="0" applyBorder="0" applyAlignment="0" applyProtection="0"/>
    <xf numFmtId="0" fontId="28" fillId="29" borderId="0" applyNumberFormat="0" applyBorder="0" applyAlignment="0" applyProtection="0"/>
    <xf numFmtId="0" fontId="55" fillId="30" borderId="0" applyNumberFormat="0" applyBorder="0" applyAlignment="0" applyProtection="0"/>
    <xf numFmtId="0" fontId="28" fillId="31" borderId="0" applyNumberFormat="0" applyBorder="0" applyAlignment="0" applyProtection="0"/>
    <xf numFmtId="0" fontId="55" fillId="32" borderId="0" applyNumberFormat="0" applyBorder="0" applyAlignment="0" applyProtection="0"/>
    <xf numFmtId="0" fontId="28" fillId="22" borderId="0" applyNumberFormat="0" applyBorder="0" applyAlignment="0" applyProtection="0"/>
    <xf numFmtId="0" fontId="55" fillId="33" borderId="0" applyNumberFormat="0" applyBorder="0" applyAlignment="0" applyProtection="0"/>
    <xf numFmtId="0" fontId="28" fillId="24" borderId="0" applyNumberFormat="0" applyBorder="0" applyAlignment="0" applyProtection="0"/>
    <xf numFmtId="0" fontId="55" fillId="34" borderId="0" applyNumberFormat="0" applyBorder="0" applyAlignment="0" applyProtection="0"/>
    <xf numFmtId="0" fontId="28" fillId="35" borderId="0" applyNumberFormat="0" applyBorder="0" applyAlignment="0" applyProtection="0"/>
    <xf numFmtId="0" fontId="56" fillId="36" borderId="0" applyNumberFormat="0" applyBorder="0" applyAlignment="0" applyProtection="0"/>
    <xf numFmtId="0" fontId="29" fillId="3" borderId="0" applyNumberFormat="0" applyBorder="0" applyAlignment="0" applyProtection="0"/>
    <xf numFmtId="0" fontId="57" fillId="37" borderId="1" applyNumberFormat="0" applyAlignment="0" applyProtection="0"/>
    <xf numFmtId="0" fontId="30" fillId="38" borderId="2" applyNumberFormat="0" applyAlignment="0" applyProtection="0"/>
    <xf numFmtId="0" fontId="58" fillId="39" borderId="3" applyNumberFormat="0" applyAlignment="0" applyProtection="0"/>
    <xf numFmtId="0" fontId="31" fillId="4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32" fillId="0" borderId="0" applyFon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60" fillId="41" borderId="0" applyNumberFormat="0" applyBorder="0" applyAlignment="0" applyProtection="0"/>
    <xf numFmtId="0" fontId="34" fillId="4" borderId="0" applyNumberFormat="0" applyBorder="0" applyAlignment="0" applyProtection="0"/>
    <xf numFmtId="0" fontId="61" fillId="0" borderId="5" applyNumberFormat="0" applyFill="0" applyAlignment="0" applyProtection="0"/>
    <xf numFmtId="0" fontId="35" fillId="0" borderId="6" applyNumberFormat="0" applyFill="0" applyAlignment="0" applyProtection="0"/>
    <xf numFmtId="0" fontId="62" fillId="0" borderId="7" applyNumberFormat="0" applyFill="0" applyAlignment="0" applyProtection="0"/>
    <xf numFmtId="0" fontId="36" fillId="0" borderId="8" applyNumberFormat="0" applyFill="0" applyAlignment="0" applyProtection="0"/>
    <xf numFmtId="0" fontId="63" fillId="0" borderId="9" applyNumberFormat="0" applyFill="0" applyAlignment="0" applyProtection="0"/>
    <xf numFmtId="0" fontId="2" fillId="0" borderId="10"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42" borderId="1" applyNumberFormat="0" applyAlignment="0" applyProtection="0"/>
    <xf numFmtId="0" fontId="37" fillId="9" borderId="2" applyNumberFormat="0" applyAlignment="0" applyProtection="0"/>
    <xf numFmtId="0" fontId="66" fillId="0" borderId="11" applyNumberFormat="0" applyFill="0" applyAlignment="0" applyProtection="0"/>
    <xf numFmtId="0" fontId="38" fillId="0" borderId="12" applyNumberFormat="0" applyFill="0" applyAlignment="0" applyProtection="0"/>
    <xf numFmtId="0" fontId="67" fillId="43" borderId="0" applyNumberFormat="0" applyBorder="0" applyAlignment="0" applyProtection="0"/>
    <xf numFmtId="0" fontId="39" fillId="44" borderId="0" applyNumberFormat="0" applyBorder="0" applyAlignment="0" applyProtection="0"/>
    <xf numFmtId="0" fontId="4" fillId="0" borderId="0">
      <alignment/>
      <protection/>
    </xf>
    <xf numFmtId="0" fontId="4" fillId="0" borderId="0">
      <alignment/>
      <protection/>
    </xf>
    <xf numFmtId="0" fontId="1" fillId="45" borderId="13" applyNumberFormat="0" applyFont="0" applyAlignment="0" applyProtection="0"/>
    <xf numFmtId="0" fontId="4" fillId="46" borderId="14" applyNumberFormat="0" applyFont="0" applyAlignment="0" applyProtection="0"/>
    <xf numFmtId="0" fontId="4" fillId="46" borderId="14" applyNumberFormat="0" applyFont="0" applyAlignment="0" applyProtection="0"/>
    <xf numFmtId="0" fontId="68" fillId="37" borderId="15" applyNumberFormat="0" applyAlignment="0" applyProtection="0"/>
    <xf numFmtId="0" fontId="40" fillId="38"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0" borderId="0">
      <alignment horizontal="left"/>
      <protection/>
    </xf>
    <xf numFmtId="0" fontId="4" fillId="0" borderId="0">
      <alignment/>
      <protection/>
    </xf>
    <xf numFmtId="0" fontId="6" fillId="47" borderId="17" applyNumberFormat="0" applyProtection="0">
      <alignment horizontal="center" wrapText="1"/>
    </xf>
    <xf numFmtId="0" fontId="6" fillId="47" borderId="18" applyNumberFormat="0" applyAlignment="0" applyProtection="0"/>
    <xf numFmtId="0" fontId="4" fillId="48" borderId="0" applyNumberFormat="0" applyBorder="0">
      <alignment horizontal="center" wrapText="1"/>
      <protection/>
    </xf>
    <xf numFmtId="0" fontId="4" fillId="48" borderId="0" applyNumberFormat="0" applyBorder="0">
      <alignment horizontal="center" wrapText="1"/>
      <protection/>
    </xf>
    <xf numFmtId="0" fontId="4" fillId="49" borderId="19" applyNumberFormat="0">
      <alignment wrapText="1"/>
      <protection/>
    </xf>
    <xf numFmtId="0" fontId="4" fillId="49" borderId="19" applyNumberFormat="0">
      <alignment wrapText="1"/>
      <protection/>
    </xf>
    <xf numFmtId="0" fontId="4" fillId="49" borderId="0" applyNumberFormat="0" applyBorder="0">
      <alignment wrapText="1"/>
      <protection/>
    </xf>
    <xf numFmtId="0" fontId="4" fillId="49" borderId="0" applyNumberFormat="0" applyBorder="0">
      <alignment wrapText="1"/>
      <protection/>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xf numFmtId="169"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protection/>
    </xf>
    <xf numFmtId="0" fontId="4" fillId="0" borderId="0" applyNumberFormat="0" applyFill="0" applyBorder="0">
      <alignment horizontal="right" wrapText="1"/>
      <protection/>
    </xf>
    <xf numFmtId="17" fontId="4" fillId="0" borderId="0" applyFill="0" applyBorder="0">
      <alignment horizontal="right" wrapText="1"/>
      <protection/>
    </xf>
    <xf numFmtId="17" fontId="4" fillId="0" borderId="0" applyFill="0" applyBorder="0">
      <alignment horizontal="right" wrapText="1"/>
      <protection/>
    </xf>
    <xf numFmtId="8" fontId="4" fillId="0" borderId="0" applyFill="0" applyBorder="0" applyAlignment="0" applyProtection="0"/>
    <xf numFmtId="8" fontId="4" fillId="0" borderId="0" applyFill="0" applyBorder="0" applyAlignment="0" applyProtection="0"/>
    <xf numFmtId="0" fontId="41"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172" fontId="42" fillId="0" borderId="0">
      <alignment horizontal="center" vertical="center"/>
      <protection/>
    </xf>
    <xf numFmtId="0" fontId="69" fillId="0" borderId="0" applyNumberFormat="0" applyFill="0" applyBorder="0" applyAlignment="0" applyProtection="0"/>
    <xf numFmtId="0" fontId="43" fillId="0" borderId="0" applyNumberFormat="0" applyFill="0" applyBorder="0" applyAlignment="0" applyProtection="0"/>
    <xf numFmtId="0" fontId="47" fillId="0" borderId="0">
      <alignment horizontal="left"/>
      <protection/>
    </xf>
    <xf numFmtId="0" fontId="70" fillId="0" borderId="20" applyNumberFormat="0" applyFill="0" applyAlignment="0" applyProtection="0"/>
    <xf numFmtId="0" fontId="3" fillId="0" borderId="21"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173" fontId="4" fillId="0" borderId="0">
      <alignment horizontal="center" vertical="center"/>
      <protection/>
    </xf>
    <xf numFmtId="173" fontId="4" fillId="0" borderId="0">
      <alignment horizontal="center" vertical="center"/>
      <protection/>
    </xf>
  </cellStyleXfs>
  <cellXfs count="400">
    <xf numFmtId="0" fontId="0" fillId="0" borderId="0" xfId="0" applyFont="1" applyAlignment="1">
      <alignment/>
    </xf>
    <xf numFmtId="0" fontId="5" fillId="44" borderId="0" xfId="122" applyFont="1" applyFill="1" applyAlignment="1">
      <alignment/>
      <protection/>
    </xf>
    <xf numFmtId="0" fontId="4" fillId="44" borderId="0" xfId="122" applyFill="1">
      <alignment/>
      <protection/>
    </xf>
    <xf numFmtId="0" fontId="4" fillId="0" borderId="0" xfId="122">
      <alignment/>
      <protection/>
    </xf>
    <xf numFmtId="0" fontId="6" fillId="38" borderId="22" xfId="122" applyFont="1" applyFill="1" applyBorder="1" applyAlignment="1">
      <alignment horizontal="left" vertical="center"/>
      <protection/>
    </xf>
    <xf numFmtId="0" fontId="6" fillId="38" borderId="22" xfId="122" applyFont="1" applyFill="1" applyBorder="1" applyAlignment="1">
      <alignment horizontal="left" vertical="center" wrapText="1"/>
      <protection/>
    </xf>
    <xf numFmtId="0" fontId="6" fillId="44" borderId="0" xfId="122" applyFont="1" applyFill="1">
      <alignment/>
      <protection/>
    </xf>
    <xf numFmtId="0" fontId="4" fillId="38" borderId="23" xfId="122" applyFont="1" applyFill="1" applyBorder="1" applyAlignment="1">
      <alignment horizontal="left" vertical="center"/>
      <protection/>
    </xf>
    <xf numFmtId="0" fontId="4" fillId="0" borderId="0" xfId="122" applyFill="1">
      <alignment/>
      <protection/>
    </xf>
    <xf numFmtId="0" fontId="4" fillId="38" borderId="24" xfId="122" applyFont="1" applyFill="1" applyBorder="1" applyAlignment="1">
      <alignment horizontal="left" vertical="center"/>
      <protection/>
    </xf>
    <xf numFmtId="0" fontId="4" fillId="50" borderId="24" xfId="122" applyFont="1" applyFill="1" applyBorder="1" applyAlignment="1">
      <alignment horizontal="left" vertical="center"/>
      <protection/>
    </xf>
    <xf numFmtId="0" fontId="4" fillId="50" borderId="25" xfId="122" applyFont="1" applyFill="1" applyBorder="1" applyAlignment="1">
      <alignment horizontal="left" vertical="center"/>
      <protection/>
    </xf>
    <xf numFmtId="0" fontId="4" fillId="50" borderId="26" xfId="122" applyFont="1" applyFill="1" applyBorder="1" applyAlignment="1">
      <alignment horizontal="left" vertical="center"/>
      <protection/>
    </xf>
    <xf numFmtId="0" fontId="4" fillId="44" borderId="0" xfId="122" applyFont="1" applyFill="1">
      <alignment/>
      <protection/>
    </xf>
    <xf numFmtId="0" fontId="4" fillId="51" borderId="0" xfId="122" applyFont="1" applyFill="1">
      <alignment/>
      <protection/>
    </xf>
    <xf numFmtId="0" fontId="4" fillId="51" borderId="0" xfId="122" applyFill="1">
      <alignment/>
      <protection/>
    </xf>
    <xf numFmtId="49" fontId="4" fillId="44" borderId="0" xfId="122" applyNumberFormat="1" applyFont="1" applyFill="1">
      <alignment/>
      <protection/>
    </xf>
    <xf numFmtId="0" fontId="4" fillId="0" borderId="27" xfId="122" applyBorder="1" applyAlignment="1" applyProtection="1">
      <alignment/>
      <protection locked="0"/>
    </xf>
    <xf numFmtId="0" fontId="4" fillId="0" borderId="28" xfId="122" applyBorder="1" applyProtection="1">
      <alignment/>
      <protection locked="0"/>
    </xf>
    <xf numFmtId="0" fontId="4" fillId="44" borderId="0" xfId="122" applyFill="1" applyAlignment="1">
      <alignment horizontal="center"/>
      <protection/>
    </xf>
    <xf numFmtId="0" fontId="4" fillId="44" borderId="0" xfId="122" applyFill="1" applyAlignment="1">
      <alignment horizontal="right"/>
      <protection/>
    </xf>
    <xf numFmtId="0" fontId="4" fillId="0" borderId="29" xfId="122" applyFill="1" applyBorder="1">
      <alignment/>
      <protection/>
    </xf>
    <xf numFmtId="0" fontId="4" fillId="0" borderId="30" xfId="122" applyFill="1" applyBorder="1">
      <alignment/>
      <protection/>
    </xf>
    <xf numFmtId="0" fontId="4" fillId="44" borderId="0" xfId="122" applyFill="1" applyBorder="1" applyAlignment="1">
      <alignment vertical="top" wrapText="1"/>
      <protection/>
    </xf>
    <xf numFmtId="0" fontId="10" fillId="44" borderId="0" xfId="122" applyFont="1" applyFill="1">
      <alignment/>
      <protection/>
    </xf>
    <xf numFmtId="0" fontId="10" fillId="0" borderId="0" xfId="122" applyFont="1">
      <alignment/>
      <protection/>
    </xf>
    <xf numFmtId="0" fontId="12" fillId="4" borderId="31" xfId="122" applyFont="1" applyFill="1" applyBorder="1">
      <alignment/>
      <protection/>
    </xf>
    <xf numFmtId="0" fontId="4" fillId="4" borderId="32" xfId="122" applyFill="1" applyBorder="1">
      <alignment/>
      <protection/>
    </xf>
    <xf numFmtId="0" fontId="4" fillId="4" borderId="33" xfId="122" applyFill="1" applyBorder="1">
      <alignment/>
      <protection/>
    </xf>
    <xf numFmtId="0" fontId="4" fillId="4" borderId="34" xfId="122" applyFill="1" applyBorder="1">
      <alignment/>
      <protection/>
    </xf>
    <xf numFmtId="0" fontId="4" fillId="4" borderId="0" xfId="122" applyFill="1" applyBorder="1">
      <alignment/>
      <protection/>
    </xf>
    <xf numFmtId="0" fontId="4" fillId="4" borderId="35" xfId="122" applyFill="1" applyBorder="1">
      <alignment/>
      <protection/>
    </xf>
    <xf numFmtId="0" fontId="13" fillId="4" borderId="36" xfId="0" applyFont="1" applyFill="1" applyBorder="1" applyAlignment="1">
      <alignment/>
    </xf>
    <xf numFmtId="0" fontId="4" fillId="4" borderId="24" xfId="122" applyFill="1" applyBorder="1">
      <alignment/>
      <protection/>
    </xf>
    <xf numFmtId="0" fontId="4" fillId="4" borderId="37" xfId="122" applyFill="1" applyBorder="1">
      <alignment/>
      <protection/>
    </xf>
    <xf numFmtId="0" fontId="9" fillId="44" borderId="0" xfId="122" applyFont="1" applyFill="1" applyAlignment="1">
      <alignment horizontal="center"/>
      <protection/>
    </xf>
    <xf numFmtId="0" fontId="6" fillId="38" borderId="38" xfId="122" applyFont="1" applyFill="1" applyBorder="1" applyAlignment="1">
      <alignment horizontal="center"/>
      <protection/>
    </xf>
    <xf numFmtId="0" fontId="4" fillId="0" borderId="38" xfId="122" applyFont="1" applyBorder="1" applyProtection="1">
      <alignment/>
      <protection locked="0"/>
    </xf>
    <xf numFmtId="0" fontId="13" fillId="0" borderId="38" xfId="0" applyFont="1" applyFill="1" applyBorder="1" applyAlignment="1">
      <alignment wrapText="1"/>
    </xf>
    <xf numFmtId="1" fontId="13" fillId="0" borderId="38" xfId="0" applyNumberFormat="1" applyFont="1" applyFill="1" applyBorder="1" applyAlignment="1">
      <alignment/>
    </xf>
    <xf numFmtId="0" fontId="13" fillId="0" borderId="38" xfId="0" applyFont="1" applyBorder="1" applyAlignment="1" applyProtection="1">
      <alignment/>
      <protection locked="0"/>
    </xf>
    <xf numFmtId="0" fontId="13" fillId="0" borderId="38" xfId="0" applyFont="1" applyFill="1" applyBorder="1" applyAlignment="1" applyProtection="1">
      <alignment/>
      <protection locked="0"/>
    </xf>
    <xf numFmtId="0" fontId="13" fillId="0" borderId="38" xfId="0" applyFont="1" applyBorder="1" applyAlignment="1" applyProtection="1">
      <alignment horizontal="center"/>
      <protection locked="0"/>
    </xf>
    <xf numFmtId="0" fontId="6" fillId="52" borderId="38" xfId="122" applyFont="1" applyFill="1" applyBorder="1">
      <alignment/>
      <protection/>
    </xf>
    <xf numFmtId="0" fontId="4" fillId="52" borderId="38" xfId="122" applyFill="1" applyBorder="1" applyAlignment="1">
      <alignment vertical="top"/>
      <protection/>
    </xf>
    <xf numFmtId="0" fontId="4" fillId="52" borderId="38" xfId="122" applyFill="1" applyBorder="1">
      <alignment/>
      <protection/>
    </xf>
    <xf numFmtId="0" fontId="4" fillId="52" borderId="38" xfId="122" applyFill="1" applyBorder="1" applyAlignment="1">
      <alignment horizontal="left"/>
      <protection/>
    </xf>
    <xf numFmtId="0" fontId="4" fillId="52" borderId="38" xfId="122" applyFill="1" applyBorder="1" applyAlignment="1">
      <alignment/>
      <protection/>
    </xf>
    <xf numFmtId="0" fontId="4" fillId="52" borderId="25" xfId="122" applyFill="1" applyBorder="1" applyAlignment="1">
      <alignment/>
      <protection/>
    </xf>
    <xf numFmtId="0" fontId="4" fillId="52" borderId="27" xfId="122" applyFill="1" applyBorder="1" applyAlignment="1">
      <alignment/>
      <protection/>
    </xf>
    <xf numFmtId="0" fontId="13" fillId="0" borderId="38" xfId="0" applyFont="1" applyFill="1" applyBorder="1" applyAlignment="1">
      <alignment horizontal="left" vertical="top" wrapText="1"/>
    </xf>
    <xf numFmtId="0" fontId="13" fillId="0" borderId="38" xfId="0" applyFont="1" applyBorder="1" applyAlignment="1">
      <alignment horizontal="left" vertical="top"/>
    </xf>
    <xf numFmtId="0" fontId="4" fillId="0" borderId="38" xfId="122" applyBorder="1" applyAlignment="1" applyProtection="1">
      <alignment vertical="top"/>
      <protection locked="0"/>
    </xf>
    <xf numFmtId="11" fontId="13" fillId="11" borderId="38" xfId="93" applyNumberFormat="1" applyFont="1" applyFill="1" applyBorder="1" applyAlignment="1" applyProtection="1">
      <alignment vertical="top"/>
      <protection hidden="1"/>
    </xf>
    <xf numFmtId="0" fontId="13" fillId="11" borderId="38" xfId="0" applyFont="1" applyFill="1" applyBorder="1" applyAlignment="1" applyProtection="1">
      <alignment vertical="top"/>
      <protection hidden="1"/>
    </xf>
    <xf numFmtId="2" fontId="13" fillId="11" borderId="38" xfId="0" applyNumberFormat="1" applyFont="1" applyFill="1" applyBorder="1" applyAlignment="1" applyProtection="1">
      <alignment vertical="top"/>
      <protection hidden="1"/>
    </xf>
    <xf numFmtId="0" fontId="4" fillId="0" borderId="38" xfId="122" applyBorder="1" applyAlignment="1" applyProtection="1">
      <alignment horizontal="center" vertical="top"/>
      <protection locked="0"/>
    </xf>
    <xf numFmtId="0" fontId="4" fillId="0" borderId="38" xfId="122" applyBorder="1" applyAlignment="1" applyProtection="1">
      <alignment vertical="top" wrapText="1"/>
      <protection locked="0"/>
    </xf>
    <xf numFmtId="0" fontId="13" fillId="0" borderId="38" xfId="0" applyFont="1" applyFill="1" applyBorder="1" applyAlignment="1">
      <alignment/>
    </xf>
    <xf numFmtId="0" fontId="4" fillId="0" borderId="38" xfId="122" applyFont="1" applyBorder="1" applyAlignment="1" applyProtection="1">
      <alignment vertical="top"/>
      <protection locked="0"/>
    </xf>
    <xf numFmtId="0" fontId="13" fillId="0" borderId="38" xfId="0" applyFont="1" applyBorder="1" applyAlignment="1">
      <alignment/>
    </xf>
    <xf numFmtId="0" fontId="6" fillId="52" borderId="38" xfId="122" applyFont="1" applyFill="1" applyBorder="1" applyAlignment="1">
      <alignment vertical="top"/>
      <protection/>
    </xf>
    <xf numFmtId="0" fontId="4" fillId="52" borderId="38" xfId="122" applyFill="1" applyBorder="1" applyAlignment="1">
      <alignment horizontal="center" vertical="top"/>
      <protection/>
    </xf>
    <xf numFmtId="0" fontId="4" fillId="52" borderId="38" xfId="122" applyFill="1" applyBorder="1" applyAlignment="1">
      <alignment vertical="top" wrapText="1"/>
      <protection/>
    </xf>
    <xf numFmtId="0" fontId="4" fillId="0" borderId="38" xfId="122" applyFont="1" applyFill="1" applyBorder="1" applyAlignment="1" applyProtection="1">
      <alignment vertical="top"/>
      <protection locked="0"/>
    </xf>
    <xf numFmtId="0" fontId="4" fillId="0" borderId="38" xfId="122" applyFont="1" applyFill="1" applyBorder="1">
      <alignment/>
      <protection/>
    </xf>
    <xf numFmtId="0" fontId="13" fillId="0" borderId="38" xfId="0" applyFont="1" applyBorder="1" applyAlignment="1" applyProtection="1">
      <alignment vertical="top"/>
      <protection locked="0"/>
    </xf>
    <xf numFmtId="0" fontId="4" fillId="0" borderId="38" xfId="122" applyFill="1" applyBorder="1" applyAlignment="1" applyProtection="1">
      <alignment horizontal="center" vertical="top" wrapText="1"/>
      <protection locked="0"/>
    </xf>
    <xf numFmtId="0" fontId="13" fillId="0" borderId="38" xfId="0" applyFont="1" applyBorder="1" applyAlignment="1">
      <alignment vertical="top"/>
    </xf>
    <xf numFmtId="0" fontId="4" fillId="52" borderId="38" xfId="122" applyFont="1" applyFill="1" applyBorder="1" applyAlignment="1">
      <alignment vertical="top"/>
      <protection/>
    </xf>
    <xf numFmtId="11" fontId="4" fillId="52" borderId="38" xfId="93" applyNumberFormat="1" applyFont="1" applyFill="1" applyBorder="1" applyAlignment="1" applyProtection="1">
      <alignment vertical="top"/>
      <protection hidden="1"/>
    </xf>
    <xf numFmtId="0" fontId="4" fillId="52" borderId="38" xfId="122" applyFill="1" applyBorder="1" applyAlignment="1" applyProtection="1">
      <alignment vertical="top"/>
      <protection hidden="1"/>
    </xf>
    <xf numFmtId="0" fontId="11" fillId="44" borderId="0" xfId="122" applyFont="1" applyFill="1">
      <alignment/>
      <protection/>
    </xf>
    <xf numFmtId="0" fontId="6" fillId="0" borderId="0" xfId="122" applyFont="1">
      <alignment/>
      <protection/>
    </xf>
    <xf numFmtId="0" fontId="14" fillId="44" borderId="0" xfId="122" applyFont="1" applyFill="1">
      <alignment/>
      <protection/>
    </xf>
    <xf numFmtId="0" fontId="19" fillId="0" borderId="0" xfId="122" applyFont="1" applyFill="1" applyAlignment="1">
      <alignment horizontal="center"/>
      <protection/>
    </xf>
    <xf numFmtId="0" fontId="2" fillId="0" borderId="39" xfId="122" applyFont="1" applyFill="1" applyBorder="1" applyAlignment="1">
      <alignment horizontal="center"/>
      <protection/>
    </xf>
    <xf numFmtId="0" fontId="3" fillId="11" borderId="40" xfId="0" applyFont="1" applyFill="1" applyBorder="1" applyAlignment="1">
      <alignment horizontal="center"/>
    </xf>
    <xf numFmtId="0" fontId="3" fillId="0" borderId="41" xfId="0" applyFont="1" applyBorder="1" applyAlignment="1">
      <alignment horizontal="center"/>
    </xf>
    <xf numFmtId="0" fontId="3" fillId="0" borderId="38" xfId="0" applyFont="1" applyBorder="1" applyAlignment="1">
      <alignment horizontal="center"/>
    </xf>
    <xf numFmtId="0" fontId="3" fillId="0" borderId="40" xfId="0" applyFont="1" applyBorder="1" applyAlignment="1">
      <alignment horizontal="center"/>
    </xf>
    <xf numFmtId="0" fontId="4" fillId="51" borderId="42" xfId="122" applyFont="1" applyFill="1" applyBorder="1" applyAlignment="1">
      <alignment horizontal="right"/>
      <protection/>
    </xf>
    <xf numFmtId="164" fontId="13" fillId="51" borderId="40" xfId="0" applyNumberFormat="1" applyFont="1" applyFill="1" applyBorder="1" applyAlignment="1">
      <alignment horizontal="right"/>
    </xf>
    <xf numFmtId="0" fontId="7" fillId="0" borderId="43" xfId="122" applyFont="1" applyFill="1" applyBorder="1" applyAlignment="1">
      <alignment horizontal="center" wrapText="1"/>
      <protection/>
    </xf>
    <xf numFmtId="0" fontId="7" fillId="0" borderId="38" xfId="122" applyFont="1" applyFill="1" applyBorder="1" applyAlignment="1">
      <alignment horizontal="center" wrapText="1"/>
      <protection/>
    </xf>
    <xf numFmtId="0" fontId="7" fillId="0" borderId="27" xfId="122" applyFont="1" applyFill="1" applyBorder="1" applyAlignment="1">
      <alignment horizontal="center" wrapText="1"/>
      <protection/>
    </xf>
    <xf numFmtId="0" fontId="7" fillId="0" borderId="41" xfId="122" applyFont="1" applyBorder="1" applyProtection="1">
      <alignment/>
      <protection locked="0"/>
    </xf>
    <xf numFmtId="164" fontId="13" fillId="51" borderId="40" xfId="0" applyNumberFormat="1" applyFont="1" applyFill="1" applyBorder="1" applyAlignment="1">
      <alignment/>
    </xf>
    <xf numFmtId="164" fontId="13" fillId="0" borderId="41" xfId="0" applyNumberFormat="1" applyFont="1" applyFill="1" applyBorder="1" applyAlignment="1">
      <alignment/>
    </xf>
    <xf numFmtId="164" fontId="13" fillId="0" borderId="38" xfId="0" applyNumberFormat="1" applyFont="1" applyFill="1" applyBorder="1" applyAlignment="1">
      <alignment/>
    </xf>
    <xf numFmtId="164" fontId="13" fillId="0" borderId="40" xfId="0" applyNumberFormat="1" applyFont="1" applyFill="1" applyBorder="1" applyAlignment="1">
      <alignment/>
    </xf>
    <xf numFmtId="0" fontId="21" fillId="0" borderId="44" xfId="0" applyFont="1" applyBorder="1" applyAlignment="1" applyProtection="1">
      <alignment/>
      <protection locked="0"/>
    </xf>
    <xf numFmtId="0" fontId="7" fillId="0" borderId="41" xfId="122" applyFont="1" applyFill="1" applyBorder="1" applyProtection="1">
      <alignment/>
      <protection locked="0"/>
    </xf>
    <xf numFmtId="2" fontId="13" fillId="51" borderId="40" xfId="0" applyNumberFormat="1" applyFont="1" applyFill="1" applyBorder="1" applyAlignment="1">
      <alignment/>
    </xf>
    <xf numFmtId="2" fontId="13" fillId="0" borderId="41" xfId="0" applyNumberFormat="1" applyFont="1" applyFill="1" applyBorder="1" applyAlignment="1">
      <alignment/>
    </xf>
    <xf numFmtId="2" fontId="13" fillId="0" borderId="38" xfId="0" applyNumberFormat="1" applyFont="1" applyFill="1" applyBorder="1" applyAlignment="1">
      <alignment/>
    </xf>
    <xf numFmtId="2" fontId="13" fillId="0" borderId="40" xfId="0" applyNumberFormat="1" applyFont="1" applyFill="1" applyBorder="1" applyAlignment="1">
      <alignment/>
    </xf>
    <xf numFmtId="0" fontId="13" fillId="0" borderId="44" xfId="0" applyFont="1" applyBorder="1" applyAlignment="1" applyProtection="1">
      <alignment/>
      <protection locked="0"/>
    </xf>
    <xf numFmtId="0" fontId="4" fillId="0" borderId="41" xfId="122" applyFont="1" applyFill="1" applyBorder="1" applyProtection="1">
      <alignment/>
      <protection locked="0"/>
    </xf>
    <xf numFmtId="11" fontId="13" fillId="51" borderId="40" xfId="0" applyNumberFormat="1" applyFont="1" applyFill="1" applyBorder="1" applyAlignment="1">
      <alignment/>
    </xf>
    <xf numFmtId="11" fontId="13" fillId="0" borderId="41" xfId="0" applyNumberFormat="1" applyFont="1" applyFill="1" applyBorder="1" applyAlignment="1">
      <alignment/>
    </xf>
    <xf numFmtId="11" fontId="13" fillId="0" borderId="38" xfId="0" applyNumberFormat="1" applyFont="1" applyFill="1" applyBorder="1" applyAlignment="1">
      <alignment/>
    </xf>
    <xf numFmtId="11" fontId="13" fillId="0" borderId="40" xfId="0" applyNumberFormat="1" applyFont="1" applyFill="1" applyBorder="1" applyAlignment="1">
      <alignment/>
    </xf>
    <xf numFmtId="165" fontId="13" fillId="51" borderId="40" xfId="0" applyNumberFormat="1" applyFont="1" applyFill="1" applyBorder="1" applyAlignment="1">
      <alignment/>
    </xf>
    <xf numFmtId="165" fontId="13" fillId="0" borderId="41" xfId="0" applyNumberFormat="1" applyFont="1" applyFill="1" applyBorder="1" applyAlignment="1">
      <alignment/>
    </xf>
    <xf numFmtId="165" fontId="13" fillId="0" borderId="38" xfId="0" applyNumberFormat="1" applyFont="1" applyFill="1" applyBorder="1" applyAlignment="1">
      <alignment/>
    </xf>
    <xf numFmtId="165" fontId="13" fillId="0" borderId="40" xfId="0" applyNumberFormat="1" applyFont="1" applyFill="1" applyBorder="1" applyAlignment="1">
      <alignment/>
    </xf>
    <xf numFmtId="0" fontId="4" fillId="0" borderId="45" xfId="122" applyFont="1" applyFill="1" applyBorder="1" applyProtection="1">
      <alignment/>
      <protection locked="0"/>
    </xf>
    <xf numFmtId="165" fontId="13" fillId="51" borderId="46" xfId="0" applyNumberFormat="1" applyFont="1" applyFill="1" applyBorder="1" applyAlignment="1">
      <alignment/>
    </xf>
    <xf numFmtId="165" fontId="13" fillId="0" borderId="45" xfId="0" applyNumberFormat="1" applyFont="1" applyFill="1" applyBorder="1" applyAlignment="1">
      <alignment/>
    </xf>
    <xf numFmtId="165" fontId="13" fillId="0" borderId="47" xfId="0" applyNumberFormat="1" applyFont="1" applyFill="1" applyBorder="1" applyAlignment="1">
      <alignment/>
    </xf>
    <xf numFmtId="165" fontId="13" fillId="0" borderId="46" xfId="0" applyNumberFormat="1" applyFont="1" applyFill="1" applyBorder="1" applyAlignment="1">
      <alignment/>
    </xf>
    <xf numFmtId="0" fontId="13" fillId="0" borderId="48" xfId="0" applyFont="1" applyBorder="1" applyAlignment="1" applyProtection="1">
      <alignment/>
      <protection locked="0"/>
    </xf>
    <xf numFmtId="0" fontId="22" fillId="0" borderId="0" xfId="0" applyFont="1" applyAlignment="1">
      <alignment/>
    </xf>
    <xf numFmtId="0" fontId="3" fillId="0" borderId="25" xfId="0" applyFont="1" applyBorder="1" applyAlignment="1">
      <alignment horizontal="center"/>
    </xf>
    <xf numFmtId="0" fontId="0" fillId="0" borderId="25" xfId="0" applyBorder="1" applyAlignment="1">
      <alignment horizontal="center" vertical="top"/>
    </xf>
    <xf numFmtId="0" fontId="0" fillId="0" borderId="24" xfId="0" applyBorder="1" applyAlignment="1">
      <alignment horizontal="center" vertical="top"/>
    </xf>
    <xf numFmtId="0" fontId="6" fillId="38" borderId="0" xfId="122" applyFont="1" applyFill="1" applyAlignment="1">
      <alignment vertical="top" wrapText="1"/>
      <protection/>
    </xf>
    <xf numFmtId="0" fontId="23" fillId="38" borderId="0" xfId="122" applyFont="1" applyFill="1" applyAlignment="1">
      <alignment horizontal="left" vertical="top" wrapText="1"/>
      <protection/>
    </xf>
    <xf numFmtId="0" fontId="4" fillId="38" borderId="0" xfId="122" applyFont="1" applyFill="1" applyAlignment="1">
      <alignment horizontal="left" vertical="top" wrapText="1"/>
      <protection/>
    </xf>
    <xf numFmtId="0" fontId="4" fillId="38" borderId="0" xfId="122" applyFill="1" applyAlignment="1">
      <alignment horizontal="left" vertical="top" wrapText="1"/>
      <protection/>
    </xf>
    <xf numFmtId="0" fontId="4" fillId="38" borderId="0" xfId="122" applyFill="1" applyAlignment="1">
      <alignment vertical="top" wrapText="1"/>
      <protection/>
    </xf>
    <xf numFmtId="0" fontId="4" fillId="9" borderId="0" xfId="122" applyFont="1" applyFill="1" applyAlignment="1" applyProtection="1">
      <alignment vertical="top" wrapText="1"/>
      <protection hidden="1"/>
    </xf>
    <xf numFmtId="0" fontId="6" fillId="9" borderId="0" xfId="122" applyFont="1" applyFill="1" applyAlignment="1" applyProtection="1">
      <alignment horizontal="left" vertical="top" wrapText="1"/>
      <protection hidden="1"/>
    </xf>
    <xf numFmtId="0" fontId="6" fillId="9" borderId="0" xfId="122" applyFont="1" applyFill="1" applyAlignment="1" applyProtection="1">
      <alignment horizontal="center" vertical="top" wrapText="1"/>
      <protection hidden="1"/>
    </xf>
    <xf numFmtId="0" fontId="6" fillId="9" borderId="0" xfId="122" applyFont="1" applyFill="1" applyAlignment="1" applyProtection="1">
      <alignment vertical="top" wrapText="1"/>
      <protection hidden="1"/>
    </xf>
    <xf numFmtId="0" fontId="4" fillId="0" borderId="0" xfId="122" applyFont="1" applyFill="1" applyAlignment="1">
      <alignment vertical="top" wrapText="1"/>
      <protection/>
    </xf>
    <xf numFmtId="0" fontId="4" fillId="0" borderId="0" xfId="122" applyFont="1" applyFill="1" applyAlignment="1" applyProtection="1">
      <alignment horizontal="left" vertical="top" wrapText="1"/>
      <protection locked="0"/>
    </xf>
    <xf numFmtId="0" fontId="4" fillId="0" borderId="0" xfId="12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4" fillId="0" borderId="0" xfId="122" applyFill="1" applyAlignment="1" applyProtection="1">
      <alignment vertical="top" wrapText="1"/>
      <protection locked="0"/>
    </xf>
    <xf numFmtId="0" fontId="4" fillId="0" borderId="0" xfId="122" applyFill="1" applyProtection="1">
      <alignment/>
      <protection locked="0"/>
    </xf>
    <xf numFmtId="0" fontId="13" fillId="0" borderId="0" xfId="122" applyFont="1" applyFill="1" applyAlignment="1" applyProtection="1">
      <alignment horizontal="left" vertical="top" wrapText="1"/>
      <protection locked="0"/>
    </xf>
    <xf numFmtId="0" fontId="4" fillId="0" borderId="0" xfId="122" applyFont="1" applyFill="1" applyAlignment="1" applyProtection="1">
      <alignment vertical="top" wrapText="1"/>
      <protection locked="0"/>
    </xf>
    <xf numFmtId="0" fontId="4" fillId="46" borderId="0" xfId="122" applyFont="1" applyFill="1" applyAlignment="1">
      <alignment vertical="top" wrapText="1"/>
      <protection/>
    </xf>
    <xf numFmtId="0" fontId="4" fillId="46" borderId="0" xfId="122" applyFont="1" applyFill="1" applyAlignment="1" applyProtection="1">
      <alignment horizontal="left" vertical="top" wrapText="1"/>
      <protection locked="0"/>
    </xf>
    <xf numFmtId="0" fontId="4" fillId="46" borderId="0" xfId="122" applyFill="1" applyAlignment="1" applyProtection="1">
      <alignment horizontal="left" vertical="top" wrapText="1"/>
      <protection locked="0"/>
    </xf>
    <xf numFmtId="0" fontId="13" fillId="46" borderId="0" xfId="0" applyFont="1" applyFill="1" applyAlignment="1" applyProtection="1">
      <alignment horizontal="left" vertical="top" wrapText="1"/>
      <protection locked="0"/>
    </xf>
    <xf numFmtId="0" fontId="4" fillId="46" borderId="0" xfId="122" applyFill="1" applyAlignment="1" applyProtection="1">
      <alignment vertical="top" wrapText="1"/>
      <protection locked="0"/>
    </xf>
    <xf numFmtId="0" fontId="4" fillId="46" borderId="0" xfId="122" applyFont="1" applyFill="1" applyAlignment="1" applyProtection="1">
      <alignment vertical="top" wrapText="1"/>
      <protection locked="0"/>
    </xf>
    <xf numFmtId="0" fontId="4" fillId="46" borderId="0" xfId="122" applyFill="1" applyProtection="1">
      <alignment/>
      <protection locked="0"/>
    </xf>
    <xf numFmtId="0" fontId="9" fillId="46" borderId="0" xfId="122" applyFont="1" applyFill="1" applyProtection="1">
      <alignment/>
      <protection locked="0"/>
    </xf>
    <xf numFmtId="49" fontId="4" fillId="0" borderId="0" xfId="122" applyNumberFormat="1" applyFont="1" applyFill="1" applyAlignment="1" applyProtection="1">
      <alignment horizontal="left" vertical="top" wrapText="1"/>
      <protection locked="0"/>
    </xf>
    <xf numFmtId="49" fontId="4" fillId="0" borderId="0" xfId="12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4" fillId="0" borderId="0" xfId="122" applyNumberFormat="1" applyFill="1" applyAlignment="1" applyProtection="1">
      <alignment vertical="top" wrapText="1"/>
      <protection locked="0"/>
    </xf>
    <xf numFmtId="49" fontId="4" fillId="0" borderId="0" xfId="122" applyNumberFormat="1" applyFill="1" applyProtection="1">
      <alignment/>
      <protection locked="0"/>
    </xf>
    <xf numFmtId="0" fontId="4" fillId="46" borderId="0" xfId="114" applyFont="1" applyFill="1" applyAlignment="1" applyProtection="1">
      <alignment horizontal="left" vertical="top" wrapText="1"/>
      <protection locked="0"/>
    </xf>
    <xf numFmtId="49" fontId="4" fillId="46" borderId="0" xfId="122" applyNumberFormat="1" applyFont="1" applyFill="1" applyAlignment="1" applyProtection="1">
      <alignment horizontal="left" vertical="top" wrapText="1"/>
      <protection locked="0"/>
    </xf>
    <xf numFmtId="49" fontId="4" fillId="46" borderId="0" xfId="122" applyNumberFormat="1" applyFill="1" applyAlignment="1" applyProtection="1">
      <alignment horizontal="left" vertical="top" wrapText="1"/>
      <protection locked="0"/>
    </xf>
    <xf numFmtId="49" fontId="13" fillId="46" borderId="0" xfId="0" applyNumberFormat="1" applyFont="1" applyFill="1" applyAlignment="1" applyProtection="1">
      <alignment horizontal="left" vertical="top" wrapText="1"/>
      <protection locked="0"/>
    </xf>
    <xf numFmtId="49" fontId="4" fillId="46" borderId="0" xfId="122" applyNumberFormat="1" applyFill="1" applyAlignment="1" applyProtection="1">
      <alignment vertical="top" wrapText="1"/>
      <protection locked="0"/>
    </xf>
    <xf numFmtId="49" fontId="4" fillId="46" borderId="0" xfId="122" applyNumberFormat="1" applyFill="1" applyProtection="1">
      <alignment/>
      <protection locked="0"/>
    </xf>
    <xf numFmtId="0" fontId="13" fillId="46" borderId="0" xfId="122" applyFont="1" applyFill="1" applyAlignment="1" applyProtection="1">
      <alignment horizontal="left"/>
      <protection locked="0"/>
    </xf>
    <xf numFmtId="0" fontId="4" fillId="0" borderId="0" xfId="122" applyFont="1" applyFill="1" applyAlignment="1">
      <alignment horizontal="left" vertical="top"/>
      <protection/>
    </xf>
    <xf numFmtId="0" fontId="13" fillId="0" borderId="0" xfId="0" applyFont="1" applyAlignment="1">
      <alignment horizontal="left" vertical="top"/>
    </xf>
    <xf numFmtId="0" fontId="4" fillId="0" borderId="0" xfId="122" applyFont="1" applyAlignment="1">
      <alignment horizontal="left" vertical="top"/>
      <protection/>
    </xf>
    <xf numFmtId="0" fontId="4" fillId="0" borderId="0" xfId="0" applyFont="1" applyFill="1" applyAlignment="1" applyProtection="1">
      <alignment horizontal="left" vertical="top"/>
      <protection locked="0"/>
    </xf>
    <xf numFmtId="0" fontId="24" fillId="0" borderId="0" xfId="114" applyFont="1" applyFill="1" applyAlignment="1" applyProtection="1">
      <alignment horizontal="left" vertical="top"/>
      <protection locked="0"/>
    </xf>
    <xf numFmtId="0" fontId="4" fillId="0" borderId="0" xfId="122" applyFont="1" applyFill="1" applyAlignment="1" applyProtection="1">
      <alignment horizontal="left" vertical="top"/>
      <protection locked="0"/>
    </xf>
    <xf numFmtId="0" fontId="4" fillId="0" borderId="0" xfId="114" applyFont="1" applyFill="1" applyAlignment="1" applyProtection="1">
      <alignment horizontal="left" vertical="top"/>
      <protection locked="0"/>
    </xf>
    <xf numFmtId="49" fontId="4" fillId="0" borderId="0" xfId="122" applyNumberFormat="1" applyFont="1" applyFill="1" applyAlignment="1">
      <alignment horizontal="left" vertical="top" wrapText="1"/>
      <protection/>
    </xf>
    <xf numFmtId="49" fontId="13" fillId="0" borderId="0" xfId="0" applyNumberFormat="1" applyFont="1" applyAlignment="1">
      <alignment horizontal="left" vertical="top" wrapText="1"/>
    </xf>
    <xf numFmtId="49" fontId="4" fillId="0" borderId="0" xfId="122" applyNumberFormat="1" applyFont="1" applyAlignment="1">
      <alignment horizontal="left" vertical="top" wrapText="1"/>
      <protection/>
    </xf>
    <xf numFmtId="49" fontId="4" fillId="0" borderId="0" xfId="0" applyNumberFormat="1" applyFont="1" applyFill="1" applyAlignment="1" applyProtection="1">
      <alignment horizontal="left" vertical="top" wrapText="1"/>
      <protection locked="0"/>
    </xf>
    <xf numFmtId="49" fontId="24" fillId="0" borderId="0" xfId="114" applyNumberFormat="1" applyFont="1" applyFill="1" applyAlignment="1" applyProtection="1">
      <alignment horizontal="left" vertical="top" wrapText="1"/>
      <protection locked="0"/>
    </xf>
    <xf numFmtId="49" fontId="4" fillId="0" borderId="0" xfId="114" applyNumberFormat="1" applyFont="1" applyFill="1" applyAlignment="1" applyProtection="1">
      <alignment horizontal="left" vertical="top" wrapText="1"/>
      <protection locked="0"/>
    </xf>
    <xf numFmtId="0" fontId="4" fillId="46" borderId="0" xfId="0" applyFont="1" applyFill="1" applyAlignment="1" applyProtection="1">
      <alignment horizontal="left" vertical="top" wrapText="1"/>
      <protection locked="0"/>
    </xf>
    <xf numFmtId="0" fontId="4" fillId="46" borderId="0" xfId="122" applyNumberFormat="1" applyFont="1" applyFill="1" applyAlignment="1" applyProtection="1">
      <alignment horizontal="left" vertical="top" wrapText="1"/>
      <protection locked="0"/>
    </xf>
    <xf numFmtId="0" fontId="9" fillId="46" borderId="0" xfId="122" applyFont="1" applyFill="1" applyAlignment="1" applyProtection="1">
      <alignment horizontal="left" vertical="top" wrapText="1"/>
      <protection locked="0"/>
    </xf>
    <xf numFmtId="0" fontId="9" fillId="46" borderId="0" xfId="122" applyFont="1" applyFill="1" applyAlignment="1" applyProtection="1">
      <alignment vertical="top" wrapText="1"/>
      <protection locked="0"/>
    </xf>
    <xf numFmtId="0" fontId="4" fillId="46" borderId="0" xfId="122" applyFont="1" applyFill="1" applyProtection="1">
      <alignment/>
      <protection locked="0"/>
    </xf>
    <xf numFmtId="0" fontId="4" fillId="40" borderId="0" xfId="122" applyFill="1" applyAlignment="1">
      <alignment vertical="top" wrapText="1"/>
      <protection/>
    </xf>
    <xf numFmtId="0" fontId="4" fillId="40" borderId="0" xfId="122" applyFill="1" applyAlignment="1">
      <alignment horizontal="left" vertical="top" wrapText="1"/>
      <protection/>
    </xf>
    <xf numFmtId="0" fontId="11" fillId="0" borderId="0" xfId="122" applyFont="1" applyFill="1" applyAlignment="1">
      <alignment wrapText="1"/>
      <protection/>
    </xf>
    <xf numFmtId="0" fontId="4" fillId="0" borderId="0" xfId="122" applyAlignment="1">
      <alignment horizontal="left" vertical="top" wrapText="1"/>
      <protection/>
    </xf>
    <xf numFmtId="0" fontId="4" fillId="0" borderId="0" xfId="122" applyAlignment="1">
      <alignment vertical="top" wrapText="1"/>
      <protection/>
    </xf>
    <xf numFmtId="0" fontId="6" fillId="0" borderId="0" xfId="122" applyFont="1" applyAlignment="1">
      <alignment vertical="top" wrapText="1"/>
      <protection/>
    </xf>
    <xf numFmtId="0" fontId="6" fillId="0" borderId="0" xfId="122" applyFont="1" applyAlignment="1">
      <alignment horizontal="left" vertical="top" wrapText="1"/>
      <protection/>
    </xf>
    <xf numFmtId="0" fontId="14" fillId="0" borderId="0" xfId="122" applyFont="1" applyAlignment="1">
      <alignment horizontal="left"/>
      <protection/>
    </xf>
    <xf numFmtId="0" fontId="4" fillId="0" borderId="0" xfId="122" applyAlignment="1">
      <alignment horizontal="left"/>
      <protection/>
    </xf>
    <xf numFmtId="0" fontId="25" fillId="0" borderId="0" xfId="122" applyFont="1" applyFill="1">
      <alignment/>
      <protection/>
    </xf>
    <xf numFmtId="0" fontId="13" fillId="0" borderId="0" xfId="122" applyFont="1" applyFill="1">
      <alignment/>
      <protection/>
    </xf>
    <xf numFmtId="0" fontId="26" fillId="0" borderId="0" xfId="122" applyFont="1" applyFill="1" applyAlignment="1">
      <alignment horizontal="left"/>
      <protection/>
    </xf>
    <xf numFmtId="0" fontId="26" fillId="0" borderId="0" xfId="122" applyFont="1" applyFill="1">
      <alignment/>
      <protection/>
    </xf>
    <xf numFmtId="0" fontId="27" fillId="0" borderId="0" xfId="122" applyFont="1" applyFill="1">
      <alignment/>
      <protection/>
    </xf>
    <xf numFmtId="0" fontId="13" fillId="0" borderId="0" xfId="122" applyFont="1" applyFill="1" applyAlignment="1">
      <alignment horizontal="left"/>
      <protection/>
    </xf>
    <xf numFmtId="0" fontId="13" fillId="0" borderId="0" xfId="0" applyFont="1" applyAlignment="1">
      <alignment/>
    </xf>
    <xf numFmtId="0" fontId="4" fillId="0" borderId="0" xfId="122" applyFont="1" applyFill="1">
      <alignment/>
      <protection/>
    </xf>
    <xf numFmtId="0" fontId="4" fillId="0" borderId="0" xfId="122" applyFont="1" applyFill="1" applyAlignment="1">
      <alignment horizontal="right"/>
      <protection/>
    </xf>
    <xf numFmtId="0" fontId="4" fillId="0" borderId="0" xfId="122" applyFont="1">
      <alignment/>
      <protection/>
    </xf>
    <xf numFmtId="0" fontId="12" fillId="0" borderId="0" xfId="122" applyFont="1">
      <alignment/>
      <protection/>
    </xf>
    <xf numFmtId="2" fontId="13" fillId="0" borderId="0" xfId="0" applyNumberFormat="1" applyFont="1" applyAlignment="1">
      <alignment/>
    </xf>
    <xf numFmtId="2" fontId="13" fillId="0" borderId="0" xfId="0" applyNumberFormat="1" applyFont="1" applyFill="1" applyBorder="1" applyAlignment="1">
      <alignment/>
    </xf>
    <xf numFmtId="0" fontId="4" fillId="0" borderId="0" xfId="122" applyNumberFormat="1" applyFont="1">
      <alignment/>
      <protection/>
    </xf>
    <xf numFmtId="166" fontId="4" fillId="0" borderId="0" xfId="122" applyNumberFormat="1" applyFont="1">
      <alignment/>
      <protection/>
    </xf>
    <xf numFmtId="165" fontId="13" fillId="0" borderId="0" xfId="0" applyNumberFormat="1" applyFont="1" applyFill="1" applyBorder="1" applyAlignment="1">
      <alignment horizontal="right" vertical="center"/>
    </xf>
    <xf numFmtId="0" fontId="4" fillId="0" borderId="0" xfId="0" applyFont="1" applyAlignment="1">
      <alignment/>
    </xf>
    <xf numFmtId="0" fontId="4" fillId="0" borderId="0" xfId="0" applyFont="1" applyBorder="1" applyAlignment="1">
      <alignment/>
    </xf>
    <xf numFmtId="165" fontId="4" fillId="0" borderId="0" xfId="0" applyNumberFormat="1" applyFont="1" applyAlignment="1">
      <alignment/>
    </xf>
    <xf numFmtId="0" fontId="4" fillId="0" borderId="0" xfId="0" applyFont="1" applyFill="1" applyBorder="1" applyAlignment="1">
      <alignment/>
    </xf>
    <xf numFmtId="0" fontId="24" fillId="0" borderId="0" xfId="114" applyFont="1" applyAlignment="1" applyProtection="1">
      <alignment/>
      <protection/>
    </xf>
    <xf numFmtId="0" fontId="4" fillId="0" borderId="25" xfId="122" applyFont="1" applyFill="1" applyBorder="1" applyAlignment="1">
      <alignment horizontal="center" vertical="center" wrapText="1"/>
      <protection/>
    </xf>
    <xf numFmtId="0" fontId="4" fillId="0" borderId="28" xfId="122" applyFont="1" applyBorder="1" applyProtection="1">
      <alignment/>
      <protection locked="0"/>
    </xf>
    <xf numFmtId="1" fontId="4" fillId="0" borderId="38" xfId="122" applyNumberFormat="1" applyBorder="1" applyAlignment="1" applyProtection="1">
      <alignment vertical="top"/>
      <protection locked="0"/>
    </xf>
    <xf numFmtId="165" fontId="13" fillId="11" borderId="38" xfId="0" applyNumberFormat="1" applyFont="1" applyFill="1" applyBorder="1" applyAlignment="1" applyProtection="1">
      <alignment vertical="top"/>
      <protection hidden="1"/>
    </xf>
    <xf numFmtId="174" fontId="0" fillId="0" borderId="0" xfId="0" applyNumberFormat="1" applyAlignment="1">
      <alignment/>
    </xf>
    <xf numFmtId="165" fontId="0" fillId="0" borderId="0" xfId="0" applyNumberFormat="1" applyAlignment="1">
      <alignment/>
    </xf>
    <xf numFmtId="11" fontId="0" fillId="0" borderId="0" xfId="0" applyNumberFormat="1" applyAlignment="1">
      <alignment/>
    </xf>
    <xf numFmtId="1" fontId="0" fillId="0" borderId="0" xfId="0" applyNumberFormat="1" applyAlignment="1">
      <alignment/>
    </xf>
    <xf numFmtId="1" fontId="13" fillId="0" borderId="38" xfId="0" applyNumberFormat="1" applyFont="1" applyBorder="1" applyAlignment="1">
      <alignment/>
    </xf>
    <xf numFmtId="0" fontId="13" fillId="0" borderId="38" xfId="0" applyFont="1" applyFill="1" applyBorder="1" applyAlignment="1">
      <alignment vertical="top"/>
    </xf>
    <xf numFmtId="0" fontId="0" fillId="0" borderId="0" xfId="0" applyAlignment="1">
      <alignment horizontal="left" indent="1"/>
    </xf>
    <xf numFmtId="175" fontId="0" fillId="0" borderId="0" xfId="129" applyNumberFormat="1" applyFont="1" applyAlignment="1">
      <alignment/>
    </xf>
    <xf numFmtId="176" fontId="0" fillId="0" borderId="0" xfId="129" applyNumberFormat="1" applyFont="1" applyAlignment="1">
      <alignment/>
    </xf>
    <xf numFmtId="10" fontId="0" fillId="0" borderId="0" xfId="129" applyNumberFormat="1" applyFont="1" applyAlignment="1">
      <alignment/>
    </xf>
    <xf numFmtId="176" fontId="0" fillId="29" borderId="0" xfId="129" applyNumberFormat="1" applyFont="1" applyFill="1" applyAlignment="1">
      <alignment/>
    </xf>
    <xf numFmtId="2" fontId="0" fillId="0" borderId="0" xfId="0" applyNumberFormat="1" applyAlignment="1">
      <alignment/>
    </xf>
    <xf numFmtId="164" fontId="0" fillId="0" borderId="0" xfId="0" applyNumberFormat="1" applyAlignment="1">
      <alignment/>
    </xf>
    <xf numFmtId="177" fontId="0" fillId="0" borderId="0" xfId="0" applyNumberFormat="1" applyAlignment="1">
      <alignment/>
    </xf>
    <xf numFmtId="174" fontId="13" fillId="11" borderId="38" xfId="93" applyNumberFormat="1" applyFont="1" applyFill="1" applyBorder="1" applyAlignment="1" applyProtection="1">
      <alignment vertical="top"/>
      <protection hidden="1"/>
    </xf>
    <xf numFmtId="0" fontId="4" fillId="38" borderId="49" xfId="122" applyFont="1" applyFill="1" applyBorder="1" applyAlignment="1">
      <alignment horizontal="left" vertical="center"/>
      <protection/>
    </xf>
    <xf numFmtId="0" fontId="4" fillId="38" borderId="30" xfId="122" applyFont="1" applyFill="1" applyBorder="1" applyAlignment="1">
      <alignment horizontal="left" vertical="center"/>
      <protection/>
    </xf>
    <xf numFmtId="165" fontId="0" fillId="51" borderId="0" xfId="0" applyNumberFormat="1" applyFill="1" applyAlignment="1">
      <alignment/>
    </xf>
    <xf numFmtId="1" fontId="0" fillId="51" borderId="0" xfId="0" applyNumberFormat="1" applyFill="1" applyAlignment="1">
      <alignment/>
    </xf>
    <xf numFmtId="2" fontId="0" fillId="51" borderId="0" xfId="0" applyNumberFormat="1" applyFill="1" applyAlignment="1">
      <alignment/>
    </xf>
    <xf numFmtId="174" fontId="0" fillId="51" borderId="0" xfId="0" applyNumberFormat="1" applyFill="1" applyAlignment="1">
      <alignment/>
    </xf>
    <xf numFmtId="11" fontId="0" fillId="51" borderId="0" xfId="0" applyNumberFormat="1" applyFill="1" applyAlignment="1">
      <alignment/>
    </xf>
    <xf numFmtId="0" fontId="13" fillId="0" borderId="38" xfId="0" applyFont="1" applyFill="1" applyBorder="1" applyAlignment="1">
      <alignment vertical="top" wrapText="1"/>
    </xf>
    <xf numFmtId="0" fontId="4" fillId="0" borderId="38" xfId="0" applyFont="1" applyFill="1" applyBorder="1" applyAlignment="1">
      <alignment vertical="top"/>
    </xf>
    <xf numFmtId="0" fontId="4" fillId="0" borderId="38" xfId="0" applyFont="1" applyFill="1" applyBorder="1" applyAlignment="1">
      <alignment/>
    </xf>
    <xf numFmtId="178" fontId="0" fillId="0" borderId="0" xfId="129" applyNumberFormat="1" applyFont="1" applyAlignment="1">
      <alignment/>
    </xf>
    <xf numFmtId="0" fontId="4" fillId="0" borderId="38" xfId="122" applyFont="1" applyFill="1" applyBorder="1" applyAlignment="1" applyProtection="1">
      <alignment horizontal="left" vertical="top" wrapText="1"/>
      <protection locked="0"/>
    </xf>
    <xf numFmtId="0" fontId="4" fillId="0" borderId="22" xfId="122" applyFont="1" applyBorder="1" applyAlignment="1" applyProtection="1">
      <alignment horizontal="left"/>
      <protection locked="0"/>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4" fillId="0" borderId="22" xfId="122" applyFont="1" applyBorder="1" applyAlignment="1" applyProtection="1">
      <alignment wrapText="1"/>
      <protection locked="0"/>
    </xf>
    <xf numFmtId="0" fontId="6" fillId="38" borderId="29" xfId="122" applyFont="1" applyFill="1" applyBorder="1" applyAlignment="1">
      <alignment horizontal="left" vertical="center"/>
      <protection/>
    </xf>
    <xf numFmtId="0" fontId="49" fillId="0" borderId="0" xfId="122" applyFont="1" applyAlignment="1">
      <alignment horizontal="left"/>
      <protection/>
    </xf>
    <xf numFmtId="0" fontId="4" fillId="0" borderId="0" xfId="122" applyFont="1" applyAlignment="1">
      <alignment horizontal="left" wrapText="1"/>
      <protection/>
    </xf>
    <xf numFmtId="0" fontId="6" fillId="0" borderId="38" xfId="122" applyFont="1" applyBorder="1">
      <alignment/>
      <protection/>
    </xf>
    <xf numFmtId="0" fontId="4" fillId="0" borderId="38" xfId="122" applyFont="1" applyBorder="1" applyAlignment="1">
      <alignment horizontal="center" wrapText="1"/>
      <protection/>
    </xf>
    <xf numFmtId="0" fontId="4" fillId="0" borderId="38" xfId="122" applyFont="1" applyBorder="1" applyAlignment="1">
      <alignment wrapText="1"/>
      <protection/>
    </xf>
    <xf numFmtId="0" fontId="4" fillId="0" borderId="38" xfId="122" applyFont="1" applyBorder="1">
      <alignment/>
      <protection/>
    </xf>
    <xf numFmtId="0" fontId="4" fillId="0" borderId="38" xfId="122" applyFont="1" applyBorder="1" applyAlignment="1" applyProtection="1">
      <alignment horizontal="left" vertical="center" wrapText="1"/>
      <protection locked="0"/>
    </xf>
    <xf numFmtId="0" fontId="4" fillId="0" borderId="38" xfId="122" applyFont="1" applyBorder="1" applyAlignment="1">
      <alignment horizontal="left" vertical="center" wrapText="1"/>
      <protection/>
    </xf>
    <xf numFmtId="0" fontId="4" fillId="0" borderId="38" xfId="122" applyFont="1" applyBorder="1" applyAlignment="1">
      <alignment vertical="center" wrapText="1"/>
      <protection/>
    </xf>
    <xf numFmtId="0" fontId="4" fillId="0" borderId="38" xfId="122" applyFont="1" applyBorder="1" applyAlignment="1">
      <alignment horizontal="left" vertical="center"/>
      <protection/>
    </xf>
    <xf numFmtId="0" fontId="4" fillId="0" borderId="38" xfId="122" applyBorder="1" applyAlignment="1">
      <alignment horizontal="left" vertical="center" wrapText="1"/>
      <protection/>
    </xf>
    <xf numFmtId="0" fontId="4" fillId="0" borderId="38" xfId="122" applyFont="1" applyBorder="1" applyAlignment="1">
      <alignment horizontal="left"/>
      <protection/>
    </xf>
    <xf numFmtId="0" fontId="4" fillId="0" borderId="47" xfId="122" applyFont="1" applyBorder="1" applyAlignment="1">
      <alignment horizontal="left" wrapText="1"/>
      <protection/>
    </xf>
    <xf numFmtId="0" fontId="4" fillId="0" borderId="47" xfId="122" applyFont="1" applyBorder="1" applyAlignment="1" applyProtection="1">
      <alignment horizontal="left" vertical="center" wrapText="1"/>
      <protection locked="0"/>
    </xf>
    <xf numFmtId="0" fontId="4" fillId="0" borderId="47" xfId="122" applyFont="1" applyBorder="1" applyAlignment="1">
      <alignment horizontal="left" vertical="center" wrapText="1"/>
      <protection/>
    </xf>
    <xf numFmtId="0" fontId="4" fillId="0" borderId="47" xfId="122" applyFont="1" applyBorder="1" applyAlignment="1">
      <alignment vertical="center" wrapText="1"/>
      <protection/>
    </xf>
    <xf numFmtId="0" fontId="4" fillId="0" borderId="47" xfId="122" applyFont="1" applyBorder="1" applyAlignment="1">
      <alignment horizontal="left" vertical="center"/>
      <protection/>
    </xf>
    <xf numFmtId="0" fontId="6" fillId="0" borderId="50" xfId="122" applyFont="1" applyFill="1" applyBorder="1" applyAlignment="1">
      <alignment horizontal="left"/>
      <protection/>
    </xf>
    <xf numFmtId="0" fontId="6" fillId="0" borderId="50" xfId="122" applyFont="1" applyBorder="1" applyAlignment="1">
      <alignment horizontal="left"/>
      <protection/>
    </xf>
    <xf numFmtId="0" fontId="6" fillId="0" borderId="50" xfId="122" applyFont="1" applyBorder="1" applyAlignment="1">
      <alignment horizontal="left" wrapText="1"/>
      <protection/>
    </xf>
    <xf numFmtId="0" fontId="6" fillId="51" borderId="50" xfId="122" applyFont="1" applyFill="1" applyBorder="1" applyAlignment="1">
      <alignment horizontal="left" wrapText="1"/>
      <protection/>
    </xf>
    <xf numFmtId="0" fontId="72" fillId="0" borderId="0" xfId="122" applyFont="1" applyFill="1" applyAlignment="1">
      <alignment horizontal="center"/>
      <protection/>
    </xf>
    <xf numFmtId="0" fontId="49" fillId="0" borderId="0" xfId="122" applyFont="1" applyFill="1">
      <alignment/>
      <protection/>
    </xf>
    <xf numFmtId="0" fontId="50" fillId="50" borderId="0" xfId="122" applyFont="1" applyFill="1">
      <alignment/>
      <protection/>
    </xf>
    <xf numFmtId="0" fontId="4" fillId="50" borderId="0" xfId="122" applyFill="1">
      <alignment/>
      <protection/>
    </xf>
    <xf numFmtId="0" fontId="6" fillId="11" borderId="51" xfId="122" applyFont="1" applyFill="1" applyBorder="1" applyAlignment="1">
      <alignment horizontal="center"/>
      <protection/>
    </xf>
    <xf numFmtId="0" fontId="32" fillId="0" borderId="51" xfId="122" applyFont="1" applyBorder="1" applyAlignment="1">
      <alignment wrapText="1"/>
      <protection/>
    </xf>
    <xf numFmtId="0" fontId="51" fillId="0" borderId="51" xfId="122" applyFont="1" applyBorder="1" applyAlignment="1">
      <alignment wrapText="1"/>
      <protection/>
    </xf>
    <xf numFmtId="0" fontId="6" fillId="0" borderId="52" xfId="122" applyFont="1" applyBorder="1" applyAlignment="1">
      <alignment wrapText="1"/>
      <protection/>
    </xf>
    <xf numFmtId="0" fontId="6" fillId="0" borderId="0" xfId="122" applyFont="1" applyFill="1" applyBorder="1" applyAlignment="1">
      <alignment wrapText="1"/>
      <protection/>
    </xf>
    <xf numFmtId="0" fontId="32" fillId="0" borderId="0" xfId="122" applyFont="1" applyBorder="1" applyAlignment="1">
      <alignment wrapText="1"/>
      <protection/>
    </xf>
    <xf numFmtId="0" fontId="50" fillId="0" borderId="0" xfId="122" applyFont="1" applyFill="1">
      <alignment/>
      <protection/>
    </xf>
    <xf numFmtId="0" fontId="6" fillId="0" borderId="31" xfId="122" applyFont="1" applyBorder="1" applyAlignment="1">
      <alignment horizontal="left" vertical="center"/>
      <protection/>
    </xf>
    <xf numFmtId="0" fontId="4" fillId="0" borderId="32" xfId="122" applyFont="1" applyBorder="1">
      <alignment/>
      <protection/>
    </xf>
    <xf numFmtId="0" fontId="4" fillId="0" borderId="33" xfId="122" applyFont="1" applyBorder="1">
      <alignment/>
      <protection/>
    </xf>
    <xf numFmtId="0" fontId="4" fillId="0" borderId="34" xfId="122" applyBorder="1">
      <alignment/>
      <protection/>
    </xf>
    <xf numFmtId="0" fontId="6" fillId="0" borderId="0" xfId="122" applyFont="1" applyAlignment="1">
      <alignment wrapText="1"/>
      <protection/>
    </xf>
    <xf numFmtId="0" fontId="6" fillId="0" borderId="38" xfId="122" applyFont="1" applyBorder="1" applyAlignment="1">
      <alignment vertical="center"/>
      <protection/>
    </xf>
    <xf numFmtId="0" fontId="4" fillId="0" borderId="32" xfId="122" applyFont="1" applyBorder="1" applyAlignment="1">
      <alignment vertical="center"/>
      <protection/>
    </xf>
    <xf numFmtId="0" fontId="4" fillId="0" borderId="33" xfId="122" applyFont="1" applyBorder="1" applyAlignment="1">
      <alignment vertical="center"/>
      <protection/>
    </xf>
    <xf numFmtId="0" fontId="4" fillId="0" borderId="34" xfId="122" applyFont="1" applyBorder="1" applyAlignment="1">
      <alignment horizontal="left" vertical="center"/>
      <protection/>
    </xf>
    <xf numFmtId="0" fontId="4" fillId="0" borderId="0" xfId="122" applyFont="1" applyBorder="1" applyAlignment="1">
      <alignment vertical="center"/>
      <protection/>
    </xf>
    <xf numFmtId="0" fontId="4" fillId="0" borderId="35" xfId="122" applyFont="1" applyBorder="1" applyAlignment="1">
      <alignment vertical="center"/>
      <protection/>
    </xf>
    <xf numFmtId="0" fontId="4" fillId="0" borderId="0" xfId="122" applyFont="1" applyAlignment="1">
      <alignment wrapText="1"/>
      <protection/>
    </xf>
    <xf numFmtId="0" fontId="4" fillId="0" borderId="36" xfId="122" applyBorder="1">
      <alignment/>
      <protection/>
    </xf>
    <xf numFmtId="0" fontId="52" fillId="0" borderId="0" xfId="122" applyFont="1">
      <alignment/>
      <protection/>
    </xf>
    <xf numFmtId="0" fontId="50" fillId="0" borderId="0" xfId="122" applyFont="1" applyFill="1" applyBorder="1" applyAlignment="1">
      <alignment horizontal="left"/>
      <protection/>
    </xf>
    <xf numFmtId="0" fontId="53" fillId="0" borderId="0" xfId="122" applyFont="1">
      <alignment/>
      <protection/>
    </xf>
    <xf numFmtId="0" fontId="4" fillId="0" borderId="24" xfId="122" applyBorder="1">
      <alignment/>
      <protection/>
    </xf>
    <xf numFmtId="0" fontId="4" fillId="0" borderId="37" xfId="122" applyBorder="1">
      <alignment/>
      <protection/>
    </xf>
    <xf numFmtId="0" fontId="4" fillId="0" borderId="36" xfId="122" applyFont="1" applyBorder="1">
      <alignment/>
      <protection/>
    </xf>
    <xf numFmtId="0" fontId="13" fillId="0" borderId="38" xfId="0" applyFont="1" applyFill="1" applyBorder="1" applyAlignment="1">
      <alignment wrapText="1"/>
    </xf>
    <xf numFmtId="11" fontId="13" fillId="0" borderId="38" xfId="0" applyNumberFormat="1" applyFont="1" applyFill="1" applyBorder="1" applyAlignment="1">
      <alignment/>
    </xf>
    <xf numFmtId="0" fontId="13" fillId="0" borderId="38" xfId="0" applyFont="1" applyBorder="1" applyAlignment="1" applyProtection="1">
      <alignment/>
      <protection locked="0"/>
    </xf>
    <xf numFmtId="0" fontId="13" fillId="0" borderId="38" xfId="0" applyFont="1" applyFill="1" applyBorder="1" applyAlignment="1" applyProtection="1">
      <alignment/>
      <protection locked="0"/>
    </xf>
    <xf numFmtId="0" fontId="13" fillId="0" borderId="38" xfId="0" applyFont="1" applyBorder="1" applyAlignment="1" applyProtection="1">
      <alignment horizontal="center"/>
      <protection locked="0"/>
    </xf>
    <xf numFmtId="0" fontId="4" fillId="38" borderId="25" xfId="122" applyFont="1" applyFill="1" applyBorder="1" applyAlignment="1">
      <alignment horizontal="left" vertical="center" wrapText="1"/>
      <protection/>
    </xf>
    <xf numFmtId="0" fontId="4" fillId="38" borderId="53" xfId="122" applyFont="1" applyFill="1" applyBorder="1" applyAlignment="1">
      <alignment horizontal="left" vertical="center" wrapText="1"/>
      <protection/>
    </xf>
    <xf numFmtId="0" fontId="5" fillId="44" borderId="0" xfId="122" applyFont="1" applyFill="1" applyAlignment="1">
      <alignment horizontal="center"/>
      <protection/>
    </xf>
    <xf numFmtId="0" fontId="4" fillId="38" borderId="29" xfId="122" applyFont="1" applyFill="1" applyBorder="1" applyAlignment="1">
      <alignment horizontal="left" vertical="center" wrapText="1"/>
      <protection/>
    </xf>
    <xf numFmtId="0" fontId="4" fillId="38" borderId="49" xfId="122" applyFont="1" applyFill="1" applyBorder="1" applyAlignment="1">
      <alignment horizontal="left" vertical="center" wrapText="1"/>
      <protection/>
    </xf>
    <xf numFmtId="0" fontId="4" fillId="38" borderId="30" xfId="122" applyFont="1" applyFill="1" applyBorder="1" applyAlignment="1">
      <alignment horizontal="left" vertical="center" wrapText="1"/>
      <protection/>
    </xf>
    <xf numFmtId="0" fontId="6" fillId="38" borderId="54" xfId="122" applyFont="1" applyFill="1" applyBorder="1" applyAlignment="1">
      <alignment horizontal="center" vertical="center" textRotation="90"/>
      <protection/>
    </xf>
    <xf numFmtId="0" fontId="6" fillId="38" borderId="55" xfId="122" applyFont="1" applyFill="1" applyBorder="1" applyAlignment="1">
      <alignment horizontal="center" vertical="center" textRotation="90"/>
      <protection/>
    </xf>
    <xf numFmtId="0" fontId="4" fillId="38" borderId="23" xfId="122" applyFont="1" applyFill="1" applyBorder="1" applyAlignment="1">
      <alignment horizontal="left" vertical="center" wrapText="1"/>
      <protection/>
    </xf>
    <xf numFmtId="0" fontId="4" fillId="38" borderId="56" xfId="122" applyFont="1" applyFill="1" applyBorder="1" applyAlignment="1">
      <alignment horizontal="left" vertical="center" wrapText="1"/>
      <protection/>
    </xf>
    <xf numFmtId="0" fontId="4" fillId="44" borderId="0" xfId="122" applyFont="1" applyFill="1" applyAlignment="1">
      <alignment horizontal="left" wrapText="1"/>
      <protection/>
    </xf>
    <xf numFmtId="0" fontId="4" fillId="44" borderId="0" xfId="122" applyFont="1" applyFill="1" applyAlignment="1">
      <alignment horizontal="left" vertical="center" wrapText="1"/>
      <protection/>
    </xf>
    <xf numFmtId="0" fontId="6" fillId="50" borderId="55" xfId="122" applyFont="1" applyFill="1" applyBorder="1" applyAlignment="1">
      <alignment horizontal="center" vertical="center" textRotation="90"/>
      <protection/>
    </xf>
    <xf numFmtId="0" fontId="6" fillId="50" borderId="57" xfId="122" applyFont="1" applyFill="1" applyBorder="1" applyAlignment="1">
      <alignment horizontal="center" vertical="center" textRotation="90"/>
      <protection/>
    </xf>
    <xf numFmtId="0" fontId="4" fillId="50" borderId="25" xfId="122" applyFont="1" applyFill="1" applyBorder="1" applyAlignment="1">
      <alignment horizontal="left" vertical="center" wrapText="1"/>
      <protection/>
    </xf>
    <xf numFmtId="0" fontId="4" fillId="50" borderId="53" xfId="122" applyFont="1" applyFill="1" applyBorder="1" applyAlignment="1">
      <alignment horizontal="left" vertical="center" wrapText="1"/>
      <protection/>
    </xf>
    <xf numFmtId="0" fontId="4" fillId="50" borderId="58" xfId="122" applyFont="1" applyFill="1" applyBorder="1" applyAlignment="1">
      <alignment horizontal="left" vertical="center" wrapText="1"/>
      <protection/>
    </xf>
    <xf numFmtId="0" fontId="4" fillId="50" borderId="59" xfId="122" applyFont="1" applyFill="1" applyBorder="1" applyAlignment="1">
      <alignment horizontal="left" vertical="center" wrapText="1"/>
      <protection/>
    </xf>
    <xf numFmtId="0" fontId="11" fillId="0" borderId="29" xfId="122" applyFont="1" applyBorder="1" applyAlignment="1">
      <alignment horizontal="center"/>
      <protection/>
    </xf>
    <xf numFmtId="0" fontId="11" fillId="0" borderId="49" xfId="122" applyFont="1" applyBorder="1" applyAlignment="1">
      <alignment horizontal="center"/>
      <protection/>
    </xf>
    <xf numFmtId="0" fontId="11" fillId="0" borderId="30" xfId="122" applyFont="1" applyBorder="1" applyAlignment="1">
      <alignment horizontal="center"/>
      <protection/>
    </xf>
    <xf numFmtId="0" fontId="4" fillId="0" borderId="22" xfId="122" applyFont="1" applyBorder="1" applyAlignment="1" applyProtection="1">
      <alignment horizontal="left"/>
      <protection locked="0"/>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6" fillId="38" borderId="38" xfId="122" applyFont="1" applyFill="1" applyBorder="1" applyAlignment="1">
      <alignment horizontal="left"/>
      <protection/>
    </xf>
    <xf numFmtId="0" fontId="4" fillId="50" borderId="38" xfId="122" applyFont="1" applyFill="1" applyBorder="1" applyAlignment="1" applyProtection="1">
      <alignment horizontal="left"/>
      <protection locked="0"/>
    </xf>
    <xf numFmtId="0" fontId="6" fillId="50" borderId="38" xfId="122" applyFont="1" applyFill="1" applyBorder="1" applyAlignment="1" applyProtection="1">
      <alignment horizontal="left"/>
      <protection locked="0"/>
    </xf>
    <xf numFmtId="0" fontId="6" fillId="38" borderId="22" xfId="122" applyFont="1" applyFill="1" applyBorder="1" applyAlignment="1">
      <alignment horizontal="left" vertical="top"/>
      <protection/>
    </xf>
    <xf numFmtId="0" fontId="6" fillId="38" borderId="27" xfId="122" applyFont="1" applyFill="1" applyBorder="1" applyAlignment="1">
      <alignment horizontal="left" vertical="top"/>
      <protection/>
    </xf>
    <xf numFmtId="0" fontId="4" fillId="0" borderId="22" xfId="122" applyFont="1" applyBorder="1" applyAlignment="1" applyProtection="1">
      <alignment horizontal="left" vertical="top" wrapText="1"/>
      <protection locked="0"/>
    </xf>
    <xf numFmtId="0" fontId="6" fillId="0" borderId="25" xfId="122" applyFont="1" applyBorder="1" applyAlignment="1" applyProtection="1">
      <alignment horizontal="left" vertical="top" wrapText="1"/>
      <protection locked="0"/>
    </xf>
    <xf numFmtId="0" fontId="6" fillId="0" borderId="27" xfId="122" applyFont="1" applyBorder="1" applyAlignment="1" applyProtection="1">
      <alignment horizontal="left" vertical="top" wrapText="1"/>
      <protection locked="0"/>
    </xf>
    <xf numFmtId="0" fontId="4" fillId="0" borderId="27" xfId="122" applyBorder="1" applyAlignment="1" applyProtection="1">
      <alignment horizontal="left"/>
      <protection locked="0"/>
    </xf>
    <xf numFmtId="0" fontId="6" fillId="38" borderId="22" xfId="122" applyFont="1" applyFill="1" applyBorder="1" applyAlignment="1">
      <alignment horizontal="left"/>
      <protection/>
    </xf>
    <xf numFmtId="0" fontId="6" fillId="38" borderId="27" xfId="122" applyFont="1" applyFill="1" applyBorder="1" applyAlignment="1">
      <alignment horizontal="left"/>
      <protection/>
    </xf>
    <xf numFmtId="0" fontId="4" fillId="0" borderId="38" xfId="122" applyBorder="1" applyAlignment="1" applyProtection="1">
      <alignment horizontal="left"/>
      <protection locked="0"/>
    </xf>
    <xf numFmtId="0" fontId="13" fillId="4" borderId="34" xfId="0" applyFont="1" applyFill="1" applyBorder="1" applyAlignment="1">
      <alignment horizontal="left" vertical="top" wrapText="1" readingOrder="1"/>
    </xf>
    <xf numFmtId="0" fontId="13" fillId="4" borderId="0" xfId="0" applyFont="1" applyFill="1" applyBorder="1" applyAlignment="1">
      <alignment horizontal="left" vertical="top" wrapText="1" readingOrder="1"/>
    </xf>
    <xf numFmtId="0" fontId="13" fillId="4" borderId="35" xfId="0" applyFont="1" applyFill="1" applyBorder="1" applyAlignment="1">
      <alignment horizontal="left" vertical="top" wrapText="1" readingOrder="1"/>
    </xf>
    <xf numFmtId="0" fontId="6" fillId="38" borderId="22" xfId="122" applyFont="1" applyFill="1" applyBorder="1" applyAlignment="1">
      <alignment horizontal="left" vertical="center"/>
      <protection/>
    </xf>
    <xf numFmtId="0" fontId="6" fillId="38" borderId="27" xfId="122" applyFont="1" applyFill="1" applyBorder="1" applyAlignment="1">
      <alignment horizontal="left" vertical="center"/>
      <protection/>
    </xf>
    <xf numFmtId="0" fontId="4" fillId="0" borderId="38" xfId="122" applyBorder="1" applyAlignment="1" applyProtection="1">
      <alignment horizontal="center"/>
      <protection locked="0"/>
    </xf>
    <xf numFmtId="0" fontId="6" fillId="38" borderId="22" xfId="122" applyFont="1" applyFill="1" applyBorder="1" applyAlignment="1">
      <alignment horizontal="center"/>
      <protection/>
    </xf>
    <xf numFmtId="0" fontId="6" fillId="38" borderId="25" xfId="122" applyFont="1" applyFill="1" applyBorder="1" applyAlignment="1">
      <alignment horizontal="center"/>
      <protection/>
    </xf>
    <xf numFmtId="0" fontId="6" fillId="38" borderId="27" xfId="122" applyFont="1" applyFill="1" applyBorder="1" applyAlignment="1">
      <alignment horizontal="center"/>
      <protection/>
    </xf>
    <xf numFmtId="0" fontId="4" fillId="0" borderId="38" xfId="122" applyFont="1" applyFill="1" applyBorder="1" applyAlignment="1" applyProtection="1">
      <alignment horizontal="left" vertical="top" wrapText="1"/>
      <protection locked="0"/>
    </xf>
    <xf numFmtId="0" fontId="6" fillId="38" borderId="38" xfId="122" applyFont="1" applyFill="1" applyBorder="1" applyAlignment="1">
      <alignment horizontal="center"/>
      <protection/>
    </xf>
    <xf numFmtId="0" fontId="4" fillId="52" borderId="38" xfId="122" applyFill="1" applyBorder="1" applyAlignment="1">
      <alignment horizontal="center" vertical="top" wrapText="1"/>
      <protection/>
    </xf>
    <xf numFmtId="0" fontId="4" fillId="0" borderId="38"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20" fillId="0" borderId="25"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19" fillId="0" borderId="0" xfId="122" applyFont="1" applyFill="1" applyAlignment="1">
      <alignment horizontal="center"/>
      <protection/>
    </xf>
    <xf numFmtId="0" fontId="6" fillId="0" borderId="60" xfId="122" applyFont="1" applyFill="1" applyBorder="1" applyAlignment="1">
      <alignment horizontal="center"/>
      <protection/>
    </xf>
    <xf numFmtId="0" fontId="6" fillId="0" borderId="41" xfId="122" applyFont="1" applyFill="1" applyBorder="1" applyAlignment="1">
      <alignment horizontal="center"/>
      <protection/>
    </xf>
    <xf numFmtId="0" fontId="3" fillId="0" borderId="54"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6" fillId="0" borderId="63" xfId="122" applyFont="1" applyFill="1" applyBorder="1" applyAlignment="1">
      <alignment horizontal="center"/>
      <protection/>
    </xf>
    <xf numFmtId="0" fontId="6" fillId="0" borderId="44" xfId="122" applyFont="1" applyFill="1" applyBorder="1" applyAlignment="1">
      <alignment horizontal="center"/>
      <protection/>
    </xf>
    <xf numFmtId="0" fontId="20" fillId="0" borderId="43" xfId="0" applyFont="1" applyFill="1" applyBorder="1" applyAlignment="1">
      <alignment horizontal="center"/>
    </xf>
    <xf numFmtId="0" fontId="20" fillId="0" borderId="25" xfId="0" applyFont="1" applyFill="1" applyBorder="1" applyAlignment="1">
      <alignment horizontal="center"/>
    </xf>
    <xf numFmtId="0" fontId="20" fillId="0" borderId="53" xfId="0" applyFont="1" applyFill="1" applyBorder="1" applyAlignment="1">
      <alignment horizontal="center"/>
    </xf>
    <xf numFmtId="0" fontId="3" fillId="0" borderId="25" xfId="0" applyFont="1" applyBorder="1" applyAlignment="1">
      <alignment horizontal="center"/>
    </xf>
    <xf numFmtId="0" fontId="4" fillId="0" borderId="36" xfId="122" applyFont="1" applyBorder="1" applyAlignment="1">
      <alignment horizontal="left" wrapText="1"/>
      <protection/>
    </xf>
    <xf numFmtId="0" fontId="4" fillId="0" borderId="24" xfId="122" applyFont="1" applyBorder="1" applyAlignment="1">
      <alignment horizontal="left" wrapText="1"/>
      <protection/>
    </xf>
    <xf numFmtId="0" fontId="6" fillId="0" borderId="31" xfId="122" applyFont="1" applyBorder="1" applyAlignment="1">
      <alignment horizontal="left" vertical="center" wrapText="1"/>
      <protection/>
    </xf>
    <xf numFmtId="0" fontId="6" fillId="0" borderId="32" xfId="122" applyFont="1" applyBorder="1" applyAlignment="1">
      <alignment horizontal="left" vertical="center" wrapText="1"/>
      <protection/>
    </xf>
    <xf numFmtId="0" fontId="6" fillId="0" borderId="33" xfId="122" applyFont="1" applyBorder="1" applyAlignment="1">
      <alignment horizontal="left" vertical="center" wrapText="1"/>
      <protection/>
    </xf>
    <xf numFmtId="0" fontId="4" fillId="0" borderId="34" xfId="122" applyFont="1" applyBorder="1" applyAlignment="1">
      <alignment horizontal="left" vertical="center" wrapText="1"/>
      <protection/>
    </xf>
    <xf numFmtId="0" fontId="4" fillId="0" borderId="0" xfId="122" applyFont="1" applyBorder="1" applyAlignment="1">
      <alignment horizontal="left" vertical="center" wrapText="1"/>
      <protection/>
    </xf>
    <xf numFmtId="0" fontId="4" fillId="0" borderId="35" xfId="122" applyFont="1" applyBorder="1" applyAlignment="1">
      <alignment horizontal="left" vertical="center" wrapText="1"/>
      <protection/>
    </xf>
    <xf numFmtId="0" fontId="4" fillId="0" borderId="36" xfId="122" applyFont="1" applyBorder="1" applyAlignment="1">
      <alignment horizontal="left" vertical="center" wrapText="1"/>
      <protection/>
    </xf>
    <xf numFmtId="0" fontId="4" fillId="0" borderId="24" xfId="122" applyFont="1" applyBorder="1" applyAlignment="1">
      <alignment horizontal="left" vertical="center" wrapText="1"/>
      <protection/>
    </xf>
    <xf numFmtId="0" fontId="4" fillId="0" borderId="37" xfId="122" applyFont="1" applyBorder="1" applyAlignment="1">
      <alignment horizontal="left" vertical="center" wrapText="1"/>
      <protection/>
    </xf>
    <xf numFmtId="0" fontId="6" fillId="0" borderId="22" xfId="122" applyFont="1" applyBorder="1" applyAlignment="1">
      <alignment horizontal="left" vertical="center" wrapText="1"/>
      <protection/>
    </xf>
    <xf numFmtId="0" fontId="6" fillId="0" borderId="25" xfId="122" applyFont="1" applyBorder="1" applyAlignment="1">
      <alignment horizontal="left" vertical="center" wrapText="1"/>
      <protection/>
    </xf>
    <xf numFmtId="0" fontId="6" fillId="0" borderId="27" xfId="122" applyFont="1" applyBorder="1" applyAlignment="1">
      <alignment horizontal="left" vertical="center" wrapText="1"/>
      <protection/>
    </xf>
    <xf numFmtId="0" fontId="4" fillId="0" borderId="32" xfId="122" applyNumberFormat="1" applyBorder="1" applyAlignment="1" applyProtection="1">
      <alignment wrapText="1"/>
      <protection locked="0"/>
    </xf>
    <xf numFmtId="0" fontId="6" fillId="0" borderId="31" xfId="122" applyFont="1" applyFill="1" applyBorder="1" applyAlignment="1">
      <alignment horizontal="left" vertical="center" wrapText="1"/>
      <protection/>
    </xf>
    <xf numFmtId="0" fontId="6" fillId="0" borderId="32" xfId="122" applyFont="1" applyFill="1" applyBorder="1" applyAlignment="1">
      <alignment horizontal="left" vertical="center" wrapText="1"/>
      <protection/>
    </xf>
    <xf numFmtId="0" fontId="6" fillId="0" borderId="33" xfId="122" applyFont="1" applyFill="1" applyBorder="1" applyAlignment="1">
      <alignment horizontal="left" vertical="center" wrapText="1"/>
      <protection/>
    </xf>
    <xf numFmtId="0" fontId="4" fillId="0" borderId="36" xfId="122" applyFont="1" applyFill="1" applyBorder="1" applyAlignment="1">
      <alignment horizontal="left" vertical="center" wrapText="1"/>
      <protection/>
    </xf>
    <xf numFmtId="0" fontId="4" fillId="0" borderId="24" xfId="122" applyFont="1" applyFill="1" applyBorder="1" applyAlignment="1">
      <alignment horizontal="left" vertical="center" wrapText="1"/>
      <protection/>
    </xf>
    <xf numFmtId="0" fontId="32" fillId="0" borderId="29" xfId="122" applyFont="1" applyBorder="1" applyAlignment="1">
      <alignment wrapText="1"/>
      <protection/>
    </xf>
    <xf numFmtId="0" fontId="32" fillId="0" borderId="30" xfId="122" applyFont="1" applyBorder="1" applyAlignment="1">
      <alignment wrapText="1"/>
      <protection/>
    </xf>
    <xf numFmtId="0" fontId="72" fillId="0" borderId="0" xfId="122" applyFont="1" applyFill="1" applyAlignment="1">
      <alignment horizontal="center"/>
      <protection/>
    </xf>
    <xf numFmtId="0" fontId="6" fillId="0" borderId="64" xfId="122" applyFont="1" applyFill="1" applyBorder="1" applyAlignment="1">
      <alignment horizontal="center" wrapText="1"/>
      <protection/>
    </xf>
    <xf numFmtId="0" fontId="6" fillId="0" borderId="65" xfId="122" applyFont="1" applyFill="1" applyBorder="1" applyAlignment="1">
      <alignment horizontal="center" wrapText="1"/>
      <protection/>
    </xf>
    <xf numFmtId="0" fontId="6" fillId="11" borderId="66" xfId="122" applyFont="1" applyFill="1" applyBorder="1" applyAlignment="1">
      <alignment horizontal="center" wrapText="1"/>
      <protection/>
    </xf>
    <xf numFmtId="0" fontId="6" fillId="11" borderId="52" xfId="122" applyFont="1" applyFill="1" applyBorder="1" applyAlignment="1">
      <alignment horizontal="center" wrapText="1"/>
      <protection/>
    </xf>
    <xf numFmtId="0" fontId="6" fillId="11" borderId="29" xfId="122" applyFont="1" applyFill="1" applyBorder="1" applyAlignment="1">
      <alignment horizontal="center"/>
      <protection/>
    </xf>
    <xf numFmtId="0" fontId="6" fillId="11" borderId="49" xfId="122" applyFont="1" applyFill="1" applyBorder="1" applyAlignment="1">
      <alignment horizontal="center"/>
      <protection/>
    </xf>
    <xf numFmtId="0" fontId="6" fillId="11" borderId="30" xfId="122" applyFont="1" applyFill="1" applyBorder="1" applyAlignment="1">
      <alignment horizontal="center"/>
      <protection/>
    </xf>
    <xf numFmtId="0" fontId="6" fillId="0" borderId="66" xfId="122" applyFont="1" applyBorder="1" applyAlignment="1">
      <alignment horizontal="center" wrapText="1"/>
      <protection/>
    </xf>
    <xf numFmtId="0" fontId="6" fillId="0" borderId="67" xfId="122" applyFont="1" applyBorder="1" applyAlignment="1">
      <alignment horizontal="center" wrapText="1"/>
      <protection/>
    </xf>
    <xf numFmtId="0" fontId="6" fillId="0" borderId="52" xfId="122" applyFont="1" applyBorder="1" applyAlignment="1">
      <alignment horizontal="center" wrapText="1"/>
      <protection/>
    </xf>
    <xf numFmtId="0" fontId="32" fillId="0" borderId="49" xfId="122" applyFont="1" applyBorder="1" applyAlignment="1">
      <alignment wrapText="1"/>
      <protection/>
    </xf>
    <xf numFmtId="0" fontId="51" fillId="0" borderId="29" xfId="122" applyFont="1" applyBorder="1" applyAlignment="1">
      <alignment wrapText="1"/>
      <protection/>
    </xf>
    <xf numFmtId="0" fontId="51" fillId="0" borderId="30" xfId="122" applyFont="1" applyBorder="1" applyAlignment="1">
      <alignment wrapText="1"/>
      <protection/>
    </xf>
    <xf numFmtId="0" fontId="51" fillId="0" borderId="29" xfId="122" applyFont="1" applyBorder="1">
      <alignment/>
      <protection/>
    </xf>
    <xf numFmtId="0" fontId="51" fillId="0" borderId="30" xfId="122" applyFont="1" applyBorder="1">
      <alignment/>
      <protection/>
    </xf>
    <xf numFmtId="0" fontId="12" fillId="0" borderId="0" xfId="122"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58">
    <cellStyle name="Normal" xfId="0"/>
    <cellStyle name="20% - Accent1" xfId="15"/>
    <cellStyle name="20% - Accent1 2" xfId="16"/>
    <cellStyle name="20% - Accent1 2 2" xfId="17"/>
    <cellStyle name="20% - Accent1 2_DS_Stage3_O_Case1_CTL_FTJet_2012.1" xfId="18"/>
    <cellStyle name="20% - Accent2" xfId="19"/>
    <cellStyle name="20% - Accent2 2" xfId="20"/>
    <cellStyle name="20% - Accent2 2 2" xfId="21"/>
    <cellStyle name="20% - Accent2 2_DS_Stage3_O_Case1_CTL_FTJet_2012.1" xfId="22"/>
    <cellStyle name="20% - Accent3" xfId="23"/>
    <cellStyle name="20% - Accent3 2" xfId="24"/>
    <cellStyle name="20% - Accent3 2 2" xfId="25"/>
    <cellStyle name="20% - Accent3 2_DS_Stage3_O_Case1_CTL_FTJet_2012.1" xfId="26"/>
    <cellStyle name="20% - Accent4" xfId="27"/>
    <cellStyle name="20% - Accent4 2" xfId="28"/>
    <cellStyle name="20% - Accent4 2 2" xfId="29"/>
    <cellStyle name="20% - Accent4 2_DS_Stage3_O_Case1_CTL_FTJet_2012.1" xfId="30"/>
    <cellStyle name="20% - Accent5" xfId="31"/>
    <cellStyle name="20% - Accent5 2" xfId="32"/>
    <cellStyle name="20% - Accent5 2 2" xfId="33"/>
    <cellStyle name="20% - Accent5 2_DS_Stage3_O_Case1_CTL_FTJet_2012.1" xfId="34"/>
    <cellStyle name="20% - Accent6" xfId="35"/>
    <cellStyle name="20% - Accent6 2" xfId="36"/>
    <cellStyle name="20% - Accent6 2 2" xfId="37"/>
    <cellStyle name="20% - Accent6 2_DS_Stage3_O_Case1_CTL_FTJet_2012.1" xfId="38"/>
    <cellStyle name="40% - Accent1" xfId="39"/>
    <cellStyle name="40% - Accent1 2" xfId="40"/>
    <cellStyle name="40% - Accent1 2 2" xfId="41"/>
    <cellStyle name="40% - Accent1 2_DS_Stage3_O_Case1_CTL_FTJet_2012.1" xfId="42"/>
    <cellStyle name="40% - Accent2" xfId="43"/>
    <cellStyle name="40% - Accent2 2" xfId="44"/>
    <cellStyle name="40% - Accent2 2 2" xfId="45"/>
    <cellStyle name="40% - Accent2 2_DS_Stage3_O_Case1_CTL_FTJet_2012.1" xfId="46"/>
    <cellStyle name="40% - Accent3" xfId="47"/>
    <cellStyle name="40% - Accent3 2" xfId="48"/>
    <cellStyle name="40% - Accent3 2 2" xfId="49"/>
    <cellStyle name="40% - Accent3 2_DS_Stage3_O_Case1_CTL_FTJet_2012.1" xfId="50"/>
    <cellStyle name="40% - Accent4" xfId="51"/>
    <cellStyle name="40% - Accent4 2" xfId="52"/>
    <cellStyle name="40% - Accent4 2 2" xfId="53"/>
    <cellStyle name="40% - Accent4 2_DS_Stage3_O_Case1_CTL_FTJet_2012.1" xfId="54"/>
    <cellStyle name="40% - Accent5" xfId="55"/>
    <cellStyle name="40% - Accent5 2" xfId="56"/>
    <cellStyle name="40% - Accent5 2 2" xfId="57"/>
    <cellStyle name="40% - Accent5 2_DS_Stage3_O_Case1_CTL_FTJet_2012.1" xfId="58"/>
    <cellStyle name="40% - Accent6" xfId="59"/>
    <cellStyle name="40% - Accent6 2" xfId="60"/>
    <cellStyle name="40% - Accent6 2 2" xfId="61"/>
    <cellStyle name="40% - Accent6 2_DS_Stage3_O_Case1_CTL_FTJet_2012.1"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Euro" xfId="100"/>
    <cellStyle name="Explanatory Text" xfId="101"/>
    <cellStyle name="Explanatory Text 2" xfId="102"/>
    <cellStyle name="Followed Hyperlink"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Hyperlink 2"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Output" xfId="127"/>
    <cellStyle name="Output 2" xfId="128"/>
    <cellStyle name="Percent" xfId="129"/>
    <cellStyle name="Percent 2" xfId="130"/>
    <cellStyle name="Percent 2 2" xfId="131"/>
    <cellStyle name="Percent 2 3" xfId="132"/>
    <cellStyle name="Source Text" xfId="133"/>
    <cellStyle name="Standard_Bsp-Datenaustausch_S&amp;U" xfId="134"/>
    <cellStyle name="Style 21" xfId="135"/>
    <cellStyle name="Style 22" xfId="136"/>
    <cellStyle name="Style 23" xfId="137"/>
    <cellStyle name="Style 23 2" xfId="138"/>
    <cellStyle name="Style 24" xfId="139"/>
    <cellStyle name="Style 24 2" xfId="140"/>
    <cellStyle name="Style 25" xfId="141"/>
    <cellStyle name="Style 25 2" xfId="142"/>
    <cellStyle name="Style 26" xfId="143"/>
    <cellStyle name="Style 26 2" xfId="144"/>
    <cellStyle name="Style 27" xfId="145"/>
    <cellStyle name="Style 27 2" xfId="146"/>
    <cellStyle name="Style 28" xfId="147"/>
    <cellStyle name="Style 28 2" xfId="148"/>
    <cellStyle name="Style 29" xfId="149"/>
    <cellStyle name="Style 29 2" xfId="150"/>
    <cellStyle name="Style 30" xfId="151"/>
    <cellStyle name="Style 30 2" xfId="152"/>
    <cellStyle name="Style 31" xfId="153"/>
    <cellStyle name="Style 31 2" xfId="154"/>
    <cellStyle name="Style 32" xfId="155"/>
    <cellStyle name="Style 32 2" xfId="156"/>
    <cellStyle name="Style 33" xfId="157"/>
    <cellStyle name="Style 33 2" xfId="158"/>
    <cellStyle name="Style 34" xfId="159"/>
    <cellStyle name="Style 35" xfId="160"/>
    <cellStyle name="Style 36" xfId="161"/>
    <cellStyle name="text" xfId="162"/>
    <cellStyle name="Title" xfId="163"/>
    <cellStyle name="Title 2" xfId="164"/>
    <cellStyle name="Title-2" xfId="165"/>
    <cellStyle name="Total" xfId="166"/>
    <cellStyle name="Total 2" xfId="167"/>
    <cellStyle name="Warning Text" xfId="168"/>
    <cellStyle name="Warning Text 2" xfId="169"/>
    <cellStyle name="wissenschaft-Eingabe" xfId="170"/>
    <cellStyle name="wissenschaft-Eingabe 2" xfId="171"/>
  </cellStyles>
  <dxfs count="8">
    <dxf>
      <font>
        <color indexed="44"/>
      </font>
    </dxf>
    <dxf>
      <font>
        <color indexed="44"/>
      </font>
    </dxf>
    <dxf>
      <font>
        <color indexed="9"/>
      </font>
    </dxf>
    <dxf>
      <font>
        <color indexed="44"/>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86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971550</xdr:colOff>
      <xdr:row>16</xdr:row>
      <xdr:rowOff>247650</xdr:rowOff>
    </xdr:to>
    <xdr:pic>
      <xdr:nvPicPr>
        <xdr:cNvPr id="1" name="Process"/>
        <xdr:cNvPicPr preferRelativeResize="1">
          <a:picLocks noChangeAspect="0"/>
        </xdr:cNvPicPr>
      </xdr:nvPicPr>
      <xdr:blipFill>
        <a:blip r:embed="rId1"/>
        <a:stretch>
          <a:fillRect/>
        </a:stretch>
      </xdr:blipFill>
      <xdr:spPr>
        <a:xfrm>
          <a:off x="2419350" y="3419475"/>
          <a:ext cx="895350" cy="209550"/>
        </a:xfrm>
        <a:prstGeom prst="rect">
          <a:avLst/>
        </a:prstGeom>
        <a:noFill/>
        <a:ln w="1" cmpd="sng">
          <a:noFill/>
        </a:ln>
      </xdr:spPr>
    </xdr:pic>
    <xdr:clientData/>
  </xdr:twoCellAnchor>
  <xdr:twoCellAnchor editAs="oneCell">
    <xdr:from>
      <xdr:col>3</xdr:col>
      <xdr:colOff>819150</xdr:colOff>
      <xdr:row>16</xdr:row>
      <xdr:rowOff>38100</xdr:rowOff>
    </xdr:from>
    <xdr:to>
      <xdr:col>3</xdr:col>
      <xdr:colOff>1695450</xdr:colOff>
      <xdr:row>16</xdr:row>
      <xdr:rowOff>247650</xdr:rowOff>
    </xdr:to>
    <xdr:pic>
      <xdr:nvPicPr>
        <xdr:cNvPr id="2" name="CheckBox1"/>
        <xdr:cNvPicPr preferRelativeResize="1">
          <a:picLocks noChangeAspect="0"/>
        </xdr:cNvPicPr>
      </xdr:nvPicPr>
      <xdr:blipFill>
        <a:blip r:embed="rId2"/>
        <a:stretch>
          <a:fillRect/>
        </a:stretch>
      </xdr:blipFill>
      <xdr:spPr>
        <a:xfrm>
          <a:off x="3162300" y="3419475"/>
          <a:ext cx="876300" cy="209550"/>
        </a:xfrm>
        <a:prstGeom prst="rect">
          <a:avLst/>
        </a:prstGeom>
        <a:noFill/>
        <a:ln w="1" cmpd="sng">
          <a:noFill/>
        </a:ln>
      </xdr:spPr>
    </xdr:pic>
    <xdr:clientData/>
  </xdr:twoCellAnchor>
  <xdr:twoCellAnchor editAs="oneCell">
    <xdr:from>
      <xdr:col>3</xdr:col>
      <xdr:colOff>1800225</xdr:colOff>
      <xdr:row>16</xdr:row>
      <xdr:rowOff>38100</xdr:rowOff>
    </xdr:from>
    <xdr:to>
      <xdr:col>3</xdr:col>
      <xdr:colOff>2752725</xdr:colOff>
      <xdr:row>16</xdr:row>
      <xdr:rowOff>247650</xdr:rowOff>
    </xdr:to>
    <xdr:pic>
      <xdr:nvPicPr>
        <xdr:cNvPr id="3" name="CheckBox2"/>
        <xdr:cNvPicPr preferRelativeResize="1">
          <a:picLocks noChangeAspect="0"/>
        </xdr:cNvPicPr>
      </xdr:nvPicPr>
      <xdr:blipFill>
        <a:blip r:embed="rId3"/>
        <a:stretch>
          <a:fillRect/>
        </a:stretch>
      </xdr:blipFill>
      <xdr:spPr>
        <a:xfrm>
          <a:off x="4143375" y="3419475"/>
          <a:ext cx="952500" cy="209550"/>
        </a:xfrm>
        <a:prstGeom prst="rect">
          <a:avLst/>
        </a:prstGeom>
        <a:noFill/>
        <a:ln w="1" cmpd="sng">
          <a:noFill/>
        </a:ln>
      </xdr:spPr>
    </xdr:pic>
    <xdr:clientData/>
  </xdr:twoCellAnchor>
  <xdr:twoCellAnchor editAs="oneCell">
    <xdr:from>
      <xdr:col>3</xdr:col>
      <xdr:colOff>2924175</xdr:colOff>
      <xdr:row>16</xdr:row>
      <xdr:rowOff>38100</xdr:rowOff>
    </xdr:from>
    <xdr:to>
      <xdr:col>4</xdr:col>
      <xdr:colOff>304800</xdr:colOff>
      <xdr:row>16</xdr:row>
      <xdr:rowOff>247650</xdr:rowOff>
    </xdr:to>
    <xdr:pic>
      <xdr:nvPicPr>
        <xdr:cNvPr id="4" name="CheckBox3"/>
        <xdr:cNvPicPr preferRelativeResize="1">
          <a:picLocks noChangeAspect="0"/>
        </xdr:cNvPicPr>
      </xdr:nvPicPr>
      <xdr:blipFill>
        <a:blip r:embed="rId4"/>
        <a:stretch>
          <a:fillRect/>
        </a:stretch>
      </xdr:blipFill>
      <xdr:spPr>
        <a:xfrm>
          <a:off x="5267325" y="3419475"/>
          <a:ext cx="10001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tldev.netl.doe.gov/Users\rseckard\Documents\Business\03C%20DOENETL\UP%20Documentation%20Packages\2010_3b_NETL%20Approved%20Documentation%20Packages\Stage%203%20-%20O%20-%20CBTL%20SRWC\DS_Stage3_O_CBTL_SRWC_20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one\Stage%203%20-%20O%20-%20CBTL%2010%20Percent%20Biomass\From%20Brewer\DS_Stage2_O_TractorTrailer_Biomass_Transport_Class8b_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4">
          <cell r="H164" t="str">
            <v>&lt;select from list&gt;</v>
          </cell>
        </row>
        <row r="165">
          <cell r="H165" t="str">
            <v>Measured</v>
          </cell>
          <cell r="J165" t="str">
            <v>X</v>
          </cell>
        </row>
        <row r="166">
          <cell r="H166" t="str">
            <v>Calculated</v>
          </cell>
          <cell r="J166" t="str">
            <v>*</v>
          </cell>
        </row>
        <row r="167">
          <cell r="H167" t="str">
            <v>Literature</v>
          </cell>
        </row>
        <row r="168">
          <cell r="H168" t="str">
            <v>Estimated</v>
          </cell>
        </row>
        <row r="169">
          <cell r="H169" t="str">
            <v>No Statement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Diesel Emissions"/>
      <sheetName val="Hg"/>
      <sheetName val="NH3"/>
      <sheetName val="GREET diesel Emissions"/>
      <sheetName val="GREET Copyright Notice"/>
      <sheetName val="Conver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8"/>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96" t="s">
        <v>0</v>
      </c>
      <c r="B1" s="296"/>
      <c r="C1" s="296"/>
      <c r="D1" s="296"/>
      <c r="E1" s="296"/>
      <c r="F1" s="296"/>
      <c r="G1" s="296"/>
      <c r="H1" s="296"/>
      <c r="I1" s="296"/>
      <c r="J1" s="296"/>
      <c r="K1" s="296"/>
      <c r="L1" s="296"/>
      <c r="M1" s="296"/>
      <c r="N1" s="296"/>
      <c r="O1" s="1"/>
    </row>
    <row r="2" spans="1:15" ht="21" thickBot="1">
      <c r="A2" s="296" t="s">
        <v>1</v>
      </c>
      <c r="B2" s="296"/>
      <c r="C2" s="296"/>
      <c r="D2" s="296"/>
      <c r="E2" s="296"/>
      <c r="F2" s="296"/>
      <c r="G2" s="296"/>
      <c r="H2" s="296"/>
      <c r="I2" s="296"/>
      <c r="J2" s="296"/>
      <c r="K2" s="296"/>
      <c r="L2" s="296"/>
      <c r="M2" s="296"/>
      <c r="N2" s="296"/>
      <c r="O2" s="1"/>
    </row>
    <row r="3" spans="2:15" ht="12.75" customHeight="1" thickBot="1">
      <c r="B3" s="2"/>
      <c r="C3" s="4" t="s">
        <v>2</v>
      </c>
      <c r="D3" s="237" t="str">
        <f>'Data Summary'!D4</f>
        <v>CBTL, 10% Biomass, Microchipped, Separate Gasifiers, Fischer-Tropsch Jet Fuel Production Facility</v>
      </c>
      <c r="E3" s="221"/>
      <c r="F3" s="221"/>
      <c r="G3" s="221"/>
      <c r="H3" s="221"/>
      <c r="I3" s="221"/>
      <c r="J3" s="221"/>
      <c r="K3" s="221"/>
      <c r="L3" s="221"/>
      <c r="M3" s="222"/>
      <c r="N3" s="2"/>
      <c r="O3" s="2"/>
    </row>
    <row r="4" spans="2:15" ht="42.75" customHeight="1" thickBot="1">
      <c r="B4" s="2"/>
      <c r="C4" s="4" t="s">
        <v>3</v>
      </c>
      <c r="D4" s="297" t="str">
        <f>'Data Summary'!D6</f>
        <v>This unit process quantifies the input flows and emissions associated with the operation of a Fischer-Tropsch (F-T) jet fuel production facility, based on a coal biomass to liquids (CBTL), 10% microchipped biomass, separate gasifiers configuration.</v>
      </c>
      <c r="E4" s="298"/>
      <c r="F4" s="298"/>
      <c r="G4" s="298"/>
      <c r="H4" s="298"/>
      <c r="I4" s="298"/>
      <c r="J4" s="298"/>
      <c r="K4" s="298"/>
      <c r="L4" s="298"/>
      <c r="M4" s="299"/>
      <c r="N4" s="2"/>
      <c r="O4" s="2"/>
    </row>
    <row r="5" spans="2:15" ht="39" customHeight="1" thickBot="1">
      <c r="B5" s="2"/>
      <c r="C5" s="4" t="s">
        <v>4</v>
      </c>
      <c r="D5" s="297" t="s">
        <v>418</v>
      </c>
      <c r="E5" s="298"/>
      <c r="F5" s="298"/>
      <c r="G5" s="298"/>
      <c r="H5" s="298"/>
      <c r="I5" s="298"/>
      <c r="J5" s="298"/>
      <c r="K5" s="298"/>
      <c r="L5" s="298"/>
      <c r="M5" s="299"/>
      <c r="N5" s="2"/>
      <c r="O5" s="2"/>
    </row>
    <row r="6" spans="2:15" ht="56.25" customHeight="1" thickBot="1">
      <c r="B6" s="2"/>
      <c r="C6" s="5" t="s">
        <v>5</v>
      </c>
      <c r="D6" s="297" t="s">
        <v>6</v>
      </c>
      <c r="E6" s="298"/>
      <c r="F6" s="298"/>
      <c r="G6" s="298"/>
      <c r="H6" s="298"/>
      <c r="I6" s="298"/>
      <c r="J6" s="298"/>
      <c r="K6" s="298"/>
      <c r="L6" s="298"/>
      <c r="M6" s="299"/>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300" t="s">
        <v>10</v>
      </c>
      <c r="C9" s="7" t="s">
        <v>11</v>
      </c>
      <c r="D9" s="302" t="s">
        <v>12</v>
      </c>
      <c r="E9" s="302"/>
      <c r="F9" s="302"/>
      <c r="G9" s="302"/>
      <c r="H9" s="302"/>
      <c r="I9" s="302"/>
      <c r="J9" s="302"/>
      <c r="K9" s="302"/>
      <c r="L9" s="302"/>
      <c r="M9" s="303"/>
      <c r="N9" s="2"/>
      <c r="O9" s="2"/>
      <c r="P9" s="2"/>
      <c r="Q9" s="2"/>
      <c r="R9" s="2"/>
      <c r="S9" s="2"/>
      <c r="T9" s="2"/>
      <c r="U9" s="2"/>
      <c r="V9" s="2"/>
      <c r="W9" s="2"/>
      <c r="X9" s="2"/>
      <c r="Y9" s="2"/>
      <c r="Z9" s="2"/>
      <c r="AA9" s="2"/>
    </row>
    <row r="10" spans="1:27" s="8" customFormat="1" ht="15" customHeight="1">
      <c r="A10" s="2"/>
      <c r="B10" s="301"/>
      <c r="C10" s="9" t="s">
        <v>13</v>
      </c>
      <c r="D10" s="294" t="s">
        <v>14</v>
      </c>
      <c r="E10" s="294"/>
      <c r="F10" s="294"/>
      <c r="G10" s="294"/>
      <c r="H10" s="294"/>
      <c r="I10" s="294"/>
      <c r="J10" s="294"/>
      <c r="K10" s="294"/>
      <c r="L10" s="294"/>
      <c r="M10" s="295"/>
      <c r="N10" s="2"/>
      <c r="O10" s="2"/>
      <c r="P10" s="2"/>
      <c r="Q10" s="2"/>
      <c r="R10" s="2"/>
      <c r="S10" s="2"/>
      <c r="T10" s="2"/>
      <c r="U10" s="2"/>
      <c r="V10" s="2"/>
      <c r="W10" s="2"/>
      <c r="X10" s="2"/>
      <c r="Y10" s="2"/>
      <c r="Z10" s="2"/>
      <c r="AA10" s="2"/>
    </row>
    <row r="11" spans="1:27" s="8" customFormat="1" ht="15" customHeight="1">
      <c r="A11" s="2"/>
      <c r="B11" s="301"/>
      <c r="C11" s="9" t="s">
        <v>15</v>
      </c>
      <c r="D11" s="294" t="s">
        <v>16</v>
      </c>
      <c r="E11" s="294"/>
      <c r="F11" s="294"/>
      <c r="G11" s="294"/>
      <c r="H11" s="294"/>
      <c r="I11" s="294"/>
      <c r="J11" s="294"/>
      <c r="K11" s="294"/>
      <c r="L11" s="294"/>
      <c r="M11" s="295"/>
      <c r="N11" s="2"/>
      <c r="O11" s="2"/>
      <c r="P11" s="2"/>
      <c r="Q11" s="2"/>
      <c r="R11" s="2"/>
      <c r="S11" s="2"/>
      <c r="T11" s="2"/>
      <c r="U11" s="2"/>
      <c r="V11" s="2"/>
      <c r="W11" s="2"/>
      <c r="X11" s="2"/>
      <c r="Y11" s="2"/>
      <c r="Z11" s="2"/>
      <c r="AA11" s="2"/>
    </row>
    <row r="12" spans="2:15" ht="15" customHeight="1">
      <c r="B12" s="306" t="s">
        <v>18</v>
      </c>
      <c r="C12" s="10" t="s">
        <v>18</v>
      </c>
      <c r="D12" s="308" t="s">
        <v>295</v>
      </c>
      <c r="E12" s="308"/>
      <c r="F12" s="308"/>
      <c r="G12" s="308"/>
      <c r="H12" s="308"/>
      <c r="I12" s="308"/>
      <c r="J12" s="308"/>
      <c r="K12" s="308"/>
      <c r="L12" s="308"/>
      <c r="M12" s="309"/>
      <c r="N12" s="2"/>
      <c r="O12" s="2"/>
    </row>
    <row r="13" spans="2:13" s="2" customFormat="1" ht="15" customHeight="1">
      <c r="B13" s="306"/>
      <c r="C13" s="10" t="s">
        <v>19</v>
      </c>
      <c r="D13" s="308" t="s">
        <v>20</v>
      </c>
      <c r="E13" s="308"/>
      <c r="F13" s="308"/>
      <c r="G13" s="308"/>
      <c r="H13" s="308"/>
      <c r="I13" s="308"/>
      <c r="J13" s="308"/>
      <c r="K13" s="308"/>
      <c r="L13" s="308"/>
      <c r="M13" s="309"/>
    </row>
    <row r="14" spans="2:13" s="2" customFormat="1" ht="15" customHeight="1">
      <c r="B14" s="306"/>
      <c r="C14" s="11" t="s">
        <v>21</v>
      </c>
      <c r="D14" s="308" t="s">
        <v>21</v>
      </c>
      <c r="E14" s="308"/>
      <c r="F14" s="308"/>
      <c r="G14" s="308"/>
      <c r="H14" s="308"/>
      <c r="I14" s="308"/>
      <c r="J14" s="308"/>
      <c r="K14" s="308"/>
      <c r="L14" s="308"/>
      <c r="M14" s="309"/>
    </row>
    <row r="15" spans="2:13" s="2" customFormat="1" ht="15" customHeight="1" thickBot="1">
      <c r="B15" s="307"/>
      <c r="C15" s="12" t="s">
        <v>22</v>
      </c>
      <c r="D15" s="310" t="s">
        <v>23</v>
      </c>
      <c r="E15" s="310"/>
      <c r="F15" s="310"/>
      <c r="G15" s="310"/>
      <c r="H15" s="310"/>
      <c r="I15" s="310"/>
      <c r="J15" s="310"/>
      <c r="K15" s="310"/>
      <c r="L15" s="310"/>
      <c r="M15" s="311"/>
    </row>
    <row r="16" spans="2:15" ht="12.75">
      <c r="B16" s="6"/>
      <c r="C16" s="6"/>
      <c r="D16" s="6"/>
      <c r="E16" s="6"/>
      <c r="F16" s="6"/>
      <c r="G16" s="6"/>
      <c r="H16" s="6"/>
      <c r="I16" s="6"/>
      <c r="J16" s="6"/>
      <c r="K16" s="6"/>
      <c r="L16" s="6"/>
      <c r="M16" s="6"/>
      <c r="N16" s="2"/>
      <c r="O16" s="2"/>
    </row>
    <row r="17" spans="2:15" ht="12.75">
      <c r="B17" s="6" t="s">
        <v>24</v>
      </c>
      <c r="C17" s="6"/>
      <c r="D17" s="6"/>
      <c r="E17" s="6"/>
      <c r="F17" s="6"/>
      <c r="G17" s="6"/>
      <c r="H17" s="6"/>
      <c r="I17" s="6"/>
      <c r="J17" s="6"/>
      <c r="K17" s="6"/>
      <c r="L17" s="6"/>
      <c r="M17" s="6"/>
      <c r="N17" s="2"/>
      <c r="O17" s="2"/>
    </row>
    <row r="18" spans="2:15" ht="38.25" customHeight="1">
      <c r="B18" s="6"/>
      <c r="C18" s="304" t="s">
        <v>420</v>
      </c>
      <c r="D18" s="304"/>
      <c r="E18" s="304"/>
      <c r="F18" s="304"/>
      <c r="G18" s="304"/>
      <c r="H18" s="304"/>
      <c r="I18" s="304"/>
      <c r="J18" s="304"/>
      <c r="K18" s="304"/>
      <c r="L18" s="304"/>
      <c r="M18" s="304"/>
      <c r="N18" s="2"/>
      <c r="O18" s="2"/>
    </row>
    <row r="19" spans="2:15" ht="12.75">
      <c r="B19" s="6" t="s">
        <v>25</v>
      </c>
      <c r="C19" s="6"/>
      <c r="D19" s="6"/>
      <c r="E19" s="6"/>
      <c r="F19" s="6"/>
      <c r="G19" s="13"/>
      <c r="H19" s="13"/>
      <c r="I19" s="13"/>
      <c r="J19" s="13"/>
      <c r="K19" s="13"/>
      <c r="L19" s="13"/>
      <c r="M19" s="13"/>
      <c r="N19" s="2"/>
      <c r="O19" s="2"/>
    </row>
    <row r="20" spans="2:16" ht="12.75">
      <c r="B20" s="13"/>
      <c r="C20" s="13" t="s">
        <v>26</v>
      </c>
      <c r="D20" s="13"/>
      <c r="E20" s="14" t="s">
        <v>27</v>
      </c>
      <c r="F20" s="15"/>
      <c r="G20" s="13" t="s">
        <v>28</v>
      </c>
      <c r="H20" s="13"/>
      <c r="I20" s="13"/>
      <c r="J20" s="13"/>
      <c r="K20" s="13"/>
      <c r="L20" s="13"/>
      <c r="M20" s="13"/>
      <c r="N20" s="2"/>
      <c r="O20" s="2"/>
      <c r="P20" s="13"/>
    </row>
    <row r="21" spans="2:16" ht="12.75">
      <c r="B21" s="13"/>
      <c r="C21" s="13" t="s">
        <v>29</v>
      </c>
      <c r="D21" s="13"/>
      <c r="E21" s="13"/>
      <c r="F21" s="13"/>
      <c r="G21" s="13"/>
      <c r="H21" s="13"/>
      <c r="I21" s="13"/>
      <c r="J21" s="13"/>
      <c r="K21" s="13"/>
      <c r="L21" s="13"/>
      <c r="M21" s="13"/>
      <c r="N21" s="2"/>
      <c r="O21" s="2"/>
      <c r="P21" s="13"/>
    </row>
    <row r="22" spans="2:16" ht="12.75">
      <c r="B22" s="13"/>
      <c r="C22" s="13" t="s">
        <v>30</v>
      </c>
      <c r="D22" s="13"/>
      <c r="E22" s="13"/>
      <c r="F22" s="13"/>
      <c r="G22" s="13"/>
      <c r="H22" s="13"/>
      <c r="I22" s="13"/>
      <c r="J22" s="13"/>
      <c r="K22" s="13"/>
      <c r="L22" s="13"/>
      <c r="M22" s="13"/>
      <c r="N22" s="13"/>
      <c r="O22" s="13"/>
      <c r="P22" s="13"/>
    </row>
    <row r="23" spans="2:16" ht="12.75" customHeight="1">
      <c r="B23" s="13"/>
      <c r="C23" s="305" t="s">
        <v>419</v>
      </c>
      <c r="D23" s="305"/>
      <c r="E23" s="305"/>
      <c r="F23" s="305"/>
      <c r="G23" s="305"/>
      <c r="H23" s="305"/>
      <c r="I23" s="305"/>
      <c r="J23" s="305"/>
      <c r="K23" s="305"/>
      <c r="L23" s="305"/>
      <c r="M23" s="305"/>
      <c r="N23" s="13"/>
      <c r="O23" s="13"/>
      <c r="P23" s="13"/>
    </row>
    <row r="24" spans="2:15" ht="12.75">
      <c r="B24" s="13"/>
      <c r="C24" s="13"/>
      <c r="D24" s="13"/>
      <c r="E24" s="13"/>
      <c r="F24" s="13"/>
      <c r="G24" s="13"/>
      <c r="H24" s="13"/>
      <c r="I24" s="13"/>
      <c r="J24" s="13"/>
      <c r="K24" s="13"/>
      <c r="L24" s="13"/>
      <c r="M24" s="13"/>
      <c r="N24" s="13"/>
      <c r="O24" s="13"/>
    </row>
    <row r="25" spans="2:15" ht="12.75">
      <c r="B25" s="6" t="s">
        <v>31</v>
      </c>
      <c r="C25" s="13"/>
      <c r="D25" s="13"/>
      <c r="E25" s="13"/>
      <c r="F25" s="13"/>
      <c r="G25" s="13"/>
      <c r="H25" s="13"/>
      <c r="I25" s="13"/>
      <c r="J25" s="13"/>
      <c r="K25" s="13"/>
      <c r="L25" s="13"/>
      <c r="M25" s="13"/>
      <c r="N25" s="13"/>
      <c r="O25" s="13"/>
    </row>
    <row r="26" spans="2:15" ht="12.75">
      <c r="B26" s="13"/>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6" t="s">
        <v>32</v>
      </c>
      <c r="C41" s="13"/>
      <c r="D41" s="13"/>
      <c r="E41" s="13"/>
      <c r="F41" s="13"/>
      <c r="G41" s="13"/>
      <c r="H41" s="13"/>
      <c r="I41" s="13"/>
      <c r="J41" s="13"/>
      <c r="K41" s="13"/>
      <c r="L41" s="13"/>
      <c r="M41" s="13"/>
      <c r="N41" s="13"/>
      <c r="O41" s="13"/>
    </row>
    <row r="42" spans="2:15" ht="12.75">
      <c r="B42" s="13"/>
      <c r="C42" s="16" t="s">
        <v>33</v>
      </c>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sheetData>
  <sheetProtection/>
  <mergeCells count="16">
    <mergeCell ref="C18:M18"/>
    <mergeCell ref="C23:M23"/>
    <mergeCell ref="B12:B15"/>
    <mergeCell ref="D12:M12"/>
    <mergeCell ref="D13:M13"/>
    <mergeCell ref="D14:M14"/>
    <mergeCell ref="D15:M15"/>
    <mergeCell ref="D10:M10"/>
    <mergeCell ref="D11:M11"/>
    <mergeCell ref="A1:N1"/>
    <mergeCell ref="A2:N2"/>
    <mergeCell ref="D4:M4"/>
    <mergeCell ref="D5:M5"/>
    <mergeCell ref="D6:M6"/>
    <mergeCell ref="B9:B11"/>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90"/>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3"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96" t="s">
        <v>0</v>
      </c>
      <c r="C1" s="296"/>
      <c r="D1" s="296"/>
      <c r="E1" s="296"/>
      <c r="F1" s="296"/>
      <c r="G1" s="296"/>
      <c r="H1" s="296"/>
      <c r="I1" s="296"/>
      <c r="J1" s="296"/>
      <c r="K1" s="296"/>
      <c r="L1" s="296"/>
      <c r="M1" s="296"/>
      <c r="N1" s="296"/>
      <c r="O1" s="296"/>
      <c r="P1" s="296"/>
      <c r="Q1" s="296"/>
    </row>
    <row r="2" spans="2:17" ht="20.25">
      <c r="B2" s="296" t="s">
        <v>34</v>
      </c>
      <c r="C2" s="296"/>
      <c r="D2" s="296"/>
      <c r="E2" s="296"/>
      <c r="F2" s="296"/>
      <c r="G2" s="296"/>
      <c r="H2" s="296"/>
      <c r="I2" s="296"/>
      <c r="J2" s="296"/>
      <c r="K2" s="296"/>
      <c r="L2" s="296"/>
      <c r="M2" s="296"/>
      <c r="N2" s="296"/>
      <c r="O2" s="296"/>
      <c r="P2" s="296"/>
      <c r="Q2" s="296"/>
    </row>
    <row r="3" spans="2:16" ht="5.25" customHeight="1">
      <c r="B3" s="6"/>
      <c r="C3" s="2"/>
      <c r="D3" s="2"/>
      <c r="E3" s="2"/>
      <c r="F3" s="2"/>
      <c r="G3" s="2"/>
      <c r="H3" s="2"/>
      <c r="J3" s="2"/>
      <c r="K3" s="2"/>
      <c r="L3" s="2"/>
      <c r="M3" s="2"/>
      <c r="N3" s="2"/>
      <c r="O3" s="2"/>
      <c r="P3" s="2"/>
    </row>
    <row r="4" spans="2:16" ht="26.25" thickBot="1">
      <c r="B4" s="318" t="s">
        <v>35</v>
      </c>
      <c r="C4" s="318"/>
      <c r="D4" s="236" t="s">
        <v>320</v>
      </c>
      <c r="E4" s="17"/>
      <c r="F4" s="2"/>
      <c r="G4" s="2"/>
      <c r="H4" s="2"/>
      <c r="J4" s="2"/>
      <c r="K4" s="2"/>
      <c r="L4" s="2"/>
      <c r="M4" s="2"/>
      <c r="N4" s="2"/>
      <c r="O4" s="2"/>
      <c r="P4" s="2"/>
    </row>
    <row r="5" spans="2:16" ht="13.5" thickBot="1">
      <c r="B5" s="318" t="s">
        <v>36</v>
      </c>
      <c r="C5" s="318"/>
      <c r="D5" s="18">
        <v>1</v>
      </c>
      <c r="E5" s="203" t="s">
        <v>37</v>
      </c>
      <c r="F5" s="19" t="s">
        <v>38</v>
      </c>
      <c r="G5" s="319" t="s">
        <v>321</v>
      </c>
      <c r="H5" s="320"/>
      <c r="I5" s="320"/>
      <c r="J5" s="320"/>
      <c r="K5" s="2"/>
      <c r="L5" s="2"/>
      <c r="M5" s="20" t="s">
        <v>17</v>
      </c>
      <c r="N5" s="21" t="str">
        <f>DQI!I8</f>
        <v>1,3,1,2,2</v>
      </c>
      <c r="O5" s="22"/>
      <c r="P5" s="13" t="s">
        <v>39</v>
      </c>
    </row>
    <row r="6" spans="2:16" ht="27.75" customHeight="1">
      <c r="B6" s="321" t="s">
        <v>40</v>
      </c>
      <c r="C6" s="322"/>
      <c r="D6" s="323" t="s">
        <v>322</v>
      </c>
      <c r="E6" s="324"/>
      <c r="F6" s="324"/>
      <c r="G6" s="324"/>
      <c r="H6" s="324"/>
      <c r="I6" s="324"/>
      <c r="J6" s="324"/>
      <c r="K6" s="324"/>
      <c r="L6" s="324"/>
      <c r="M6" s="324"/>
      <c r="N6" s="324"/>
      <c r="O6" s="325"/>
      <c r="P6" s="23"/>
    </row>
    <row r="7" spans="2:16" ht="13.5" thickBot="1">
      <c r="B7" s="6"/>
      <c r="C7" s="2"/>
      <c r="D7" s="2"/>
      <c r="E7" s="2"/>
      <c r="F7" s="2"/>
      <c r="G7" s="2"/>
      <c r="H7" s="2"/>
      <c r="J7" s="2"/>
      <c r="K7" s="2"/>
      <c r="L7" s="2"/>
      <c r="M7" s="2"/>
      <c r="N7" s="2"/>
      <c r="O7" s="2"/>
      <c r="P7" s="2"/>
    </row>
    <row r="8" spans="1:25" s="25" customFormat="1" ht="13.5" thickBot="1">
      <c r="A8" s="24"/>
      <c r="B8" s="312" t="s">
        <v>41</v>
      </c>
      <c r="C8" s="313"/>
      <c r="D8" s="313"/>
      <c r="E8" s="313"/>
      <c r="F8" s="313"/>
      <c r="G8" s="313"/>
      <c r="H8" s="313"/>
      <c r="I8" s="313"/>
      <c r="J8" s="313"/>
      <c r="K8" s="313"/>
      <c r="L8" s="313"/>
      <c r="M8" s="313"/>
      <c r="N8" s="313"/>
      <c r="O8" s="313"/>
      <c r="P8" s="314"/>
      <c r="Q8" s="24"/>
      <c r="R8" s="24"/>
      <c r="S8" s="24"/>
      <c r="T8" s="24"/>
      <c r="U8" s="24"/>
      <c r="V8" s="24"/>
      <c r="W8" s="24"/>
      <c r="X8" s="24"/>
      <c r="Y8" s="24"/>
    </row>
    <row r="9" spans="2:16" ht="12.75">
      <c r="B9" s="6"/>
      <c r="C9" s="2"/>
      <c r="D9" s="2"/>
      <c r="E9" s="2"/>
      <c r="F9" s="2"/>
      <c r="G9" s="2"/>
      <c r="H9" s="2"/>
      <c r="J9" s="2"/>
      <c r="K9" s="2"/>
      <c r="L9" s="2"/>
      <c r="M9" s="2"/>
      <c r="N9" s="2"/>
      <c r="O9" s="2"/>
      <c r="P9" s="2"/>
    </row>
    <row r="10" spans="2:16" ht="12.75">
      <c r="B10" s="318" t="s">
        <v>42</v>
      </c>
      <c r="C10" s="318"/>
      <c r="D10" s="315" t="s">
        <v>319</v>
      </c>
      <c r="E10" s="326"/>
      <c r="F10" s="2"/>
      <c r="G10" s="26" t="s">
        <v>43</v>
      </c>
      <c r="H10" s="27"/>
      <c r="I10" s="27"/>
      <c r="J10" s="27"/>
      <c r="K10" s="27"/>
      <c r="L10" s="27"/>
      <c r="M10" s="27"/>
      <c r="N10" s="27"/>
      <c r="O10" s="28"/>
      <c r="P10" s="2"/>
    </row>
    <row r="11" spans="2:16" ht="12.75">
      <c r="B11" s="327" t="s">
        <v>44</v>
      </c>
      <c r="C11" s="328"/>
      <c r="D11" s="315" t="s">
        <v>324</v>
      </c>
      <c r="E11" s="326"/>
      <c r="F11" s="2"/>
      <c r="G11" s="29" t="str">
        <f>CONCATENATE("Reference Flow: ",D5," ",E5," of ",G5)</f>
        <v>Reference Flow: 1 kg of F-T Jet Fuel</v>
      </c>
      <c r="H11" s="30"/>
      <c r="I11" s="30"/>
      <c r="J11" s="30"/>
      <c r="K11" s="30"/>
      <c r="L11" s="30"/>
      <c r="M11" s="30"/>
      <c r="N11" s="30"/>
      <c r="O11" s="31"/>
      <c r="P11" s="2"/>
    </row>
    <row r="12" spans="2:16" ht="12.75">
      <c r="B12" s="318" t="s">
        <v>45</v>
      </c>
      <c r="C12" s="318"/>
      <c r="D12" s="329">
        <v>2012</v>
      </c>
      <c r="E12" s="329"/>
      <c r="F12" s="2"/>
      <c r="G12" s="29"/>
      <c r="H12" s="30"/>
      <c r="I12" s="30"/>
      <c r="J12" s="30"/>
      <c r="K12" s="30"/>
      <c r="L12" s="30"/>
      <c r="M12" s="30"/>
      <c r="N12" s="30"/>
      <c r="O12" s="31"/>
      <c r="P12" s="2"/>
    </row>
    <row r="13" spans="2:16" ht="18.75" customHeight="1">
      <c r="B13" s="318" t="s">
        <v>46</v>
      </c>
      <c r="C13" s="318"/>
      <c r="D13" s="329" t="s">
        <v>108</v>
      </c>
      <c r="E13" s="329"/>
      <c r="F13" s="2"/>
      <c r="G13" s="330" t="s">
        <v>323</v>
      </c>
      <c r="H13" s="331"/>
      <c r="I13" s="331"/>
      <c r="J13" s="331"/>
      <c r="K13" s="331"/>
      <c r="L13" s="331"/>
      <c r="M13" s="331"/>
      <c r="N13" s="331"/>
      <c r="O13" s="332"/>
      <c r="P13" s="2"/>
    </row>
    <row r="14" spans="2:16" ht="18.75" customHeight="1">
      <c r="B14" s="318" t="s">
        <v>47</v>
      </c>
      <c r="C14" s="318"/>
      <c r="D14" s="329" t="s">
        <v>101</v>
      </c>
      <c r="E14" s="329"/>
      <c r="F14" s="2"/>
      <c r="G14" s="330"/>
      <c r="H14" s="331"/>
      <c r="I14" s="331"/>
      <c r="J14" s="331"/>
      <c r="K14" s="331"/>
      <c r="L14" s="331"/>
      <c r="M14" s="331"/>
      <c r="N14" s="331"/>
      <c r="O14" s="332"/>
      <c r="P14" s="2"/>
    </row>
    <row r="15" spans="2:16" ht="18.75" customHeight="1">
      <c r="B15" s="318" t="s">
        <v>48</v>
      </c>
      <c r="C15" s="318"/>
      <c r="D15" s="329" t="s">
        <v>166</v>
      </c>
      <c r="E15" s="329"/>
      <c r="F15" s="2"/>
      <c r="G15" s="330"/>
      <c r="H15" s="331"/>
      <c r="I15" s="331"/>
      <c r="J15" s="331"/>
      <c r="K15" s="331"/>
      <c r="L15" s="331"/>
      <c r="M15" s="331"/>
      <c r="N15" s="331"/>
      <c r="O15" s="332"/>
      <c r="P15" s="2"/>
    </row>
    <row r="16" spans="2:16" ht="18.75" customHeight="1">
      <c r="B16" s="318" t="s">
        <v>49</v>
      </c>
      <c r="C16" s="318"/>
      <c r="D16" s="329" t="s">
        <v>97</v>
      </c>
      <c r="E16" s="329"/>
      <c r="F16" s="2"/>
      <c r="G16" s="330"/>
      <c r="H16" s="331"/>
      <c r="I16" s="331"/>
      <c r="J16" s="331"/>
      <c r="K16" s="331"/>
      <c r="L16" s="331"/>
      <c r="M16" s="331"/>
      <c r="N16" s="331"/>
      <c r="O16" s="332"/>
      <c r="P16" s="2"/>
    </row>
    <row r="17" spans="2:16" ht="23.25" customHeight="1">
      <c r="B17" s="333" t="s">
        <v>50</v>
      </c>
      <c r="C17" s="334"/>
      <c r="D17" s="335"/>
      <c r="E17" s="335"/>
      <c r="F17" s="2"/>
      <c r="G17" s="32" t="s">
        <v>325</v>
      </c>
      <c r="H17" s="33"/>
      <c r="I17" s="33"/>
      <c r="J17" s="33"/>
      <c r="K17" s="33"/>
      <c r="L17" s="33"/>
      <c r="M17" s="33"/>
      <c r="N17" s="33"/>
      <c r="O17" s="34"/>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25" customFormat="1" ht="13.5" thickBot="1">
      <c r="A20" s="24"/>
      <c r="B20" s="312" t="s">
        <v>51</v>
      </c>
      <c r="C20" s="313"/>
      <c r="D20" s="313"/>
      <c r="E20" s="313"/>
      <c r="F20" s="313"/>
      <c r="G20" s="313"/>
      <c r="H20" s="313"/>
      <c r="I20" s="313"/>
      <c r="J20" s="313"/>
      <c r="K20" s="313"/>
      <c r="L20" s="313"/>
      <c r="M20" s="313"/>
      <c r="N20" s="313"/>
      <c r="O20" s="313"/>
      <c r="P20" s="314"/>
      <c r="Q20" s="24"/>
      <c r="R20" s="24"/>
      <c r="S20" s="24"/>
      <c r="T20" s="24"/>
      <c r="U20" s="24"/>
      <c r="V20" s="24"/>
      <c r="W20" s="24"/>
      <c r="X20" s="24"/>
      <c r="Y20" s="24"/>
    </row>
    <row r="21" spans="2:16" ht="12.75">
      <c r="B21" s="6"/>
      <c r="C21" s="2"/>
      <c r="D21" s="2"/>
      <c r="E21" s="2"/>
      <c r="F21" s="2"/>
      <c r="G21" s="35" t="s">
        <v>52</v>
      </c>
      <c r="H21" s="2"/>
      <c r="J21" s="2"/>
      <c r="K21" s="2"/>
      <c r="L21" s="2"/>
      <c r="M21" s="2"/>
      <c r="N21" s="2"/>
      <c r="O21" s="2"/>
      <c r="P21" s="2"/>
    </row>
    <row r="22" spans="2:16" ht="12.75">
      <c r="B22" s="6"/>
      <c r="C22" s="36" t="s">
        <v>53</v>
      </c>
      <c r="D22" s="36" t="s">
        <v>54</v>
      </c>
      <c r="E22" s="36" t="s">
        <v>55</v>
      </c>
      <c r="F22" s="36" t="s">
        <v>56</v>
      </c>
      <c r="G22" s="36" t="s">
        <v>57</v>
      </c>
      <c r="H22" s="36" t="s">
        <v>58</v>
      </c>
      <c r="I22" s="36" t="s">
        <v>59</v>
      </c>
      <c r="J22" s="336" t="s">
        <v>60</v>
      </c>
      <c r="K22" s="337"/>
      <c r="L22" s="337"/>
      <c r="M22" s="337"/>
      <c r="N22" s="337"/>
      <c r="O22" s="337"/>
      <c r="P22" s="338"/>
    </row>
    <row r="23" spans="2:16" ht="12.75">
      <c r="B23" s="13">
        <f>LEN(C23)</f>
        <v>4</v>
      </c>
      <c r="C23" s="37" t="s">
        <v>261</v>
      </c>
      <c r="D23" s="38"/>
      <c r="E23" s="105">
        <f>Calculations!C83</f>
        <v>8.726529086354194</v>
      </c>
      <c r="F23" s="40"/>
      <c r="G23" s="41"/>
      <c r="H23" s="42" t="s">
        <v>37</v>
      </c>
      <c r="I23" s="40">
        <v>1</v>
      </c>
      <c r="J23" s="315" t="s">
        <v>276</v>
      </c>
      <c r="K23" s="316"/>
      <c r="L23" s="316"/>
      <c r="M23" s="316"/>
      <c r="N23" s="316"/>
      <c r="O23" s="316"/>
      <c r="P23" s="317"/>
    </row>
    <row r="24" spans="2:16" ht="12.75">
      <c r="B24" s="13">
        <f>LEN(C24)</f>
        <v>7</v>
      </c>
      <c r="C24" s="37" t="s">
        <v>262</v>
      </c>
      <c r="D24" s="38"/>
      <c r="E24" s="105">
        <f>Calculations!C84</f>
        <v>1.31583219909127</v>
      </c>
      <c r="F24" s="40"/>
      <c r="G24" s="41"/>
      <c r="H24" s="42" t="s">
        <v>37</v>
      </c>
      <c r="I24" s="40">
        <v>1</v>
      </c>
      <c r="J24" s="315" t="s">
        <v>277</v>
      </c>
      <c r="K24" s="316"/>
      <c r="L24" s="316"/>
      <c r="M24" s="316"/>
      <c r="N24" s="316"/>
      <c r="O24" s="316"/>
      <c r="P24" s="317"/>
    </row>
    <row r="25" spans="2:16" ht="12.75">
      <c r="B25" s="13">
        <f>LEN(C25)</f>
        <v>11</v>
      </c>
      <c r="C25" s="37" t="s">
        <v>263</v>
      </c>
      <c r="D25" s="38"/>
      <c r="E25" s="101">
        <f>Calculations!C85</f>
        <v>0</v>
      </c>
      <c r="F25" s="40"/>
      <c r="G25" s="41"/>
      <c r="H25" s="42" t="s">
        <v>37</v>
      </c>
      <c r="I25" s="40">
        <v>1</v>
      </c>
      <c r="J25" s="315" t="s">
        <v>278</v>
      </c>
      <c r="K25" s="316"/>
      <c r="L25" s="316"/>
      <c r="M25" s="316"/>
      <c r="N25" s="316"/>
      <c r="O25" s="316"/>
      <c r="P25" s="317"/>
    </row>
    <row r="26" spans="2:16" ht="12.75">
      <c r="B26" s="13">
        <f>LEN(C26)</f>
        <v>11</v>
      </c>
      <c r="C26" s="37" t="s">
        <v>264</v>
      </c>
      <c r="D26" s="38"/>
      <c r="E26" s="95">
        <f>Calculations!C87</f>
        <v>16.527416075532162</v>
      </c>
      <c r="F26" s="40"/>
      <c r="G26" s="41"/>
      <c r="H26" s="42" t="s">
        <v>37</v>
      </c>
      <c r="I26" s="40">
        <v>1</v>
      </c>
      <c r="J26" s="315" t="s">
        <v>279</v>
      </c>
      <c r="K26" s="316"/>
      <c r="L26" s="316"/>
      <c r="M26" s="316"/>
      <c r="N26" s="316"/>
      <c r="O26" s="316"/>
      <c r="P26" s="317"/>
    </row>
    <row r="27" spans="2:16" ht="12.75">
      <c r="B27" s="13">
        <f aca="true" t="shared" si="0" ref="B27:B36">LEN(C27)</f>
        <v>9</v>
      </c>
      <c r="C27" s="37" t="s">
        <v>265</v>
      </c>
      <c r="D27" s="38"/>
      <c r="E27" s="101">
        <f>Calculations!C90</f>
        <v>0.6400986085686134</v>
      </c>
      <c r="F27" s="40"/>
      <c r="G27" s="41"/>
      <c r="H27" s="42" t="s">
        <v>37</v>
      </c>
      <c r="I27" s="40">
        <v>1</v>
      </c>
      <c r="J27" s="315" t="s">
        <v>280</v>
      </c>
      <c r="K27" s="316"/>
      <c r="L27" s="316"/>
      <c r="M27" s="316"/>
      <c r="N27" s="316"/>
      <c r="O27" s="316"/>
      <c r="P27" s="317"/>
    </row>
    <row r="28" spans="2:16" ht="12.75">
      <c r="B28" s="13">
        <f t="shared" si="0"/>
        <v>8</v>
      </c>
      <c r="C28" s="37" t="s">
        <v>266</v>
      </c>
      <c r="D28" s="38"/>
      <c r="E28" s="101">
        <f>Calculations!C91</f>
        <v>0.19585392133598953</v>
      </c>
      <c r="F28" s="40"/>
      <c r="G28" s="41"/>
      <c r="H28" s="42" t="s">
        <v>37</v>
      </c>
      <c r="I28" s="40">
        <v>1</v>
      </c>
      <c r="J28" s="315" t="s">
        <v>281</v>
      </c>
      <c r="K28" s="316"/>
      <c r="L28" s="316"/>
      <c r="M28" s="316"/>
      <c r="N28" s="316"/>
      <c r="O28" s="316"/>
      <c r="P28" s="317"/>
    </row>
    <row r="29" spans="2:16" ht="12.75">
      <c r="B29" s="13">
        <f t="shared" si="0"/>
        <v>11</v>
      </c>
      <c r="C29" s="37" t="s">
        <v>267</v>
      </c>
      <c r="D29" s="38"/>
      <c r="E29" s="95">
        <f>Calculations!C92</f>
        <v>8.920832338480231</v>
      </c>
      <c r="F29" s="40"/>
      <c r="G29" s="41"/>
      <c r="H29" s="42" t="s">
        <v>37</v>
      </c>
      <c r="I29" s="40">
        <v>1</v>
      </c>
      <c r="J29" s="315" t="s">
        <v>296</v>
      </c>
      <c r="K29" s="316"/>
      <c r="L29" s="316"/>
      <c r="M29" s="316"/>
      <c r="N29" s="316"/>
      <c r="O29" s="316"/>
      <c r="P29" s="317"/>
    </row>
    <row r="30" spans="2:16" ht="12.75">
      <c r="B30" s="13">
        <f t="shared" si="0"/>
        <v>3</v>
      </c>
      <c r="C30" s="37" t="s">
        <v>179</v>
      </c>
      <c r="D30" s="38"/>
      <c r="E30" s="101">
        <f>Calculations!C93</f>
        <v>0.1138988396592953</v>
      </c>
      <c r="F30" s="40"/>
      <c r="G30" s="41"/>
      <c r="H30" s="42" t="s">
        <v>37</v>
      </c>
      <c r="I30" s="40">
        <v>1</v>
      </c>
      <c r="J30" s="315" t="s">
        <v>282</v>
      </c>
      <c r="K30" s="316"/>
      <c r="L30" s="316"/>
      <c r="M30" s="316"/>
      <c r="N30" s="316"/>
      <c r="O30" s="316"/>
      <c r="P30" s="317"/>
    </row>
    <row r="31" spans="2:16" ht="12.75">
      <c r="B31" s="13">
        <f t="shared" si="0"/>
        <v>6</v>
      </c>
      <c r="C31" s="37" t="s">
        <v>268</v>
      </c>
      <c r="D31" s="38"/>
      <c r="E31" s="101">
        <f>Calculations!C94</f>
        <v>0.03197814917255908</v>
      </c>
      <c r="F31" s="40"/>
      <c r="G31" s="41"/>
      <c r="H31" s="42" t="s">
        <v>37</v>
      </c>
      <c r="I31" s="40">
        <v>1</v>
      </c>
      <c r="J31" s="315" t="s">
        <v>283</v>
      </c>
      <c r="K31" s="316"/>
      <c r="L31" s="316"/>
      <c r="M31" s="316"/>
      <c r="N31" s="316"/>
      <c r="O31" s="316"/>
      <c r="P31" s="317"/>
    </row>
    <row r="32" spans="2:16" ht="12.75">
      <c r="B32" s="13">
        <f t="shared" si="0"/>
        <v>11</v>
      </c>
      <c r="C32" s="37" t="s">
        <v>269</v>
      </c>
      <c r="D32" s="38"/>
      <c r="E32" s="101">
        <f>Calculations!C95</f>
        <v>0.0016678967540398608</v>
      </c>
      <c r="F32" s="40"/>
      <c r="G32" s="41"/>
      <c r="H32" s="42" t="s">
        <v>190</v>
      </c>
      <c r="I32" s="40">
        <v>1</v>
      </c>
      <c r="J32" s="315" t="s">
        <v>284</v>
      </c>
      <c r="K32" s="316"/>
      <c r="L32" s="316"/>
      <c r="M32" s="316"/>
      <c r="N32" s="316"/>
      <c r="O32" s="316"/>
      <c r="P32" s="317"/>
    </row>
    <row r="33" spans="2:16" ht="12.75">
      <c r="B33" s="13">
        <f t="shared" si="0"/>
        <v>10</v>
      </c>
      <c r="C33" s="37" t="s">
        <v>270</v>
      </c>
      <c r="D33" s="38"/>
      <c r="E33" s="95">
        <f>Calculations!C96</f>
        <v>2.2326559594268742</v>
      </c>
      <c r="F33" s="40"/>
      <c r="G33" s="41"/>
      <c r="H33" s="42" t="s">
        <v>37</v>
      </c>
      <c r="I33" s="40">
        <v>1</v>
      </c>
      <c r="J33" s="315" t="s">
        <v>285</v>
      </c>
      <c r="K33" s="316"/>
      <c r="L33" s="316"/>
      <c r="M33" s="316"/>
      <c r="N33" s="316"/>
      <c r="O33" s="316"/>
      <c r="P33" s="317"/>
    </row>
    <row r="34" spans="2:16" ht="12.75">
      <c r="B34" s="13">
        <f t="shared" si="0"/>
        <v>2</v>
      </c>
      <c r="C34" s="37" t="s">
        <v>183</v>
      </c>
      <c r="D34" s="38"/>
      <c r="E34" s="101">
        <f>Calculations!C97</f>
        <v>0</v>
      </c>
      <c r="F34" s="40"/>
      <c r="G34" s="41"/>
      <c r="H34" s="42" t="s">
        <v>37</v>
      </c>
      <c r="I34" s="40">
        <v>1</v>
      </c>
      <c r="J34" s="315" t="s">
        <v>286</v>
      </c>
      <c r="K34" s="316"/>
      <c r="L34" s="316"/>
      <c r="M34" s="316"/>
      <c r="N34" s="316"/>
      <c r="O34" s="316"/>
      <c r="P34" s="317"/>
    </row>
    <row r="35" spans="2:16" ht="12.75">
      <c r="B35" s="13">
        <f t="shared" si="0"/>
        <v>3</v>
      </c>
      <c r="C35" s="37" t="s">
        <v>184</v>
      </c>
      <c r="D35" s="38"/>
      <c r="E35" s="101">
        <f>Calculations!C98</f>
        <v>7.83002618676143E-13</v>
      </c>
      <c r="F35" s="40"/>
      <c r="G35" s="41"/>
      <c r="H35" s="42" t="s">
        <v>37</v>
      </c>
      <c r="I35" s="40">
        <v>1</v>
      </c>
      <c r="J35" s="315" t="s">
        <v>287</v>
      </c>
      <c r="K35" s="316"/>
      <c r="L35" s="316"/>
      <c r="M35" s="316"/>
      <c r="N35" s="316"/>
      <c r="O35" s="316"/>
      <c r="P35" s="317"/>
    </row>
    <row r="36" spans="2:16" ht="12.75">
      <c r="B36" s="13">
        <f t="shared" si="0"/>
        <v>3</v>
      </c>
      <c r="C36" s="37" t="s">
        <v>185</v>
      </c>
      <c r="D36" s="38"/>
      <c r="E36" s="101">
        <f>Calculations!C99</f>
        <v>0</v>
      </c>
      <c r="F36" s="40"/>
      <c r="G36" s="41"/>
      <c r="H36" s="42" t="s">
        <v>37</v>
      </c>
      <c r="I36" s="40">
        <v>1</v>
      </c>
      <c r="J36" s="315" t="s">
        <v>288</v>
      </c>
      <c r="K36" s="316"/>
      <c r="L36" s="316"/>
      <c r="M36" s="316"/>
      <c r="N36" s="316"/>
      <c r="O36" s="316"/>
      <c r="P36" s="317"/>
    </row>
    <row r="37" spans="2:16" ht="12.75">
      <c r="B37" s="13">
        <f aca="true" t="shared" si="1" ref="B37:B47">LEN(C37)</f>
        <v>3</v>
      </c>
      <c r="C37" s="37" t="s">
        <v>186</v>
      </c>
      <c r="D37" s="38"/>
      <c r="E37" s="101">
        <f>Calculations!C100</f>
        <v>7.272138284734588E-05</v>
      </c>
      <c r="F37" s="40"/>
      <c r="G37" s="41"/>
      <c r="H37" s="42" t="s">
        <v>37</v>
      </c>
      <c r="I37" s="40">
        <v>1</v>
      </c>
      <c r="J37" s="315" t="s">
        <v>289</v>
      </c>
      <c r="K37" s="316"/>
      <c r="L37" s="316"/>
      <c r="M37" s="316"/>
      <c r="N37" s="316"/>
      <c r="O37" s="316"/>
      <c r="P37" s="317"/>
    </row>
    <row r="38" spans="2:16" ht="12.75">
      <c r="B38" s="13">
        <f t="shared" si="1"/>
        <v>3</v>
      </c>
      <c r="C38" s="37" t="s">
        <v>187</v>
      </c>
      <c r="D38" s="38"/>
      <c r="E38" s="101">
        <f>Calculations!C101</f>
        <v>1.9961213984268816E-11</v>
      </c>
      <c r="F38" s="40"/>
      <c r="G38" s="41"/>
      <c r="H38" s="42" t="s">
        <v>37</v>
      </c>
      <c r="I38" s="40">
        <v>1</v>
      </c>
      <c r="J38" s="315" t="s">
        <v>290</v>
      </c>
      <c r="K38" s="316"/>
      <c r="L38" s="316"/>
      <c r="M38" s="316"/>
      <c r="N38" s="316"/>
      <c r="O38" s="316"/>
      <c r="P38" s="317"/>
    </row>
    <row r="39" spans="2:16" ht="12.75">
      <c r="B39" s="13">
        <f t="shared" si="1"/>
        <v>3</v>
      </c>
      <c r="C39" s="37" t="s">
        <v>271</v>
      </c>
      <c r="D39" s="38"/>
      <c r="E39" s="101">
        <f>Calculations!C102</f>
        <v>0.8336155396506717</v>
      </c>
      <c r="F39" s="40"/>
      <c r="G39" s="41"/>
      <c r="H39" s="42" t="s">
        <v>37</v>
      </c>
      <c r="I39" s="40">
        <v>1</v>
      </c>
      <c r="J39" s="315" t="s">
        <v>291</v>
      </c>
      <c r="K39" s="316"/>
      <c r="L39" s="316"/>
      <c r="M39" s="316"/>
      <c r="N39" s="316"/>
      <c r="O39" s="316"/>
      <c r="P39" s="317"/>
    </row>
    <row r="40" spans="2:16" ht="12.75">
      <c r="B40" s="13">
        <f t="shared" si="1"/>
        <v>11</v>
      </c>
      <c r="C40" s="37" t="s">
        <v>272</v>
      </c>
      <c r="D40" s="38" t="s">
        <v>274</v>
      </c>
      <c r="E40" s="105">
        <f>0.5*E26</f>
        <v>8.263708037766081</v>
      </c>
      <c r="F40" s="40"/>
      <c r="G40" s="41"/>
      <c r="H40" s="42" t="s">
        <v>37</v>
      </c>
      <c r="I40" s="40"/>
      <c r="J40" s="315" t="s">
        <v>292</v>
      </c>
      <c r="K40" s="316"/>
      <c r="L40" s="316"/>
      <c r="M40" s="316"/>
      <c r="N40" s="316"/>
      <c r="O40" s="316"/>
      <c r="P40" s="317"/>
    </row>
    <row r="41" spans="2:16" ht="12.75">
      <c r="B41" s="13">
        <f aca="true" t="shared" si="2" ref="B41:B46">LEN(C41)</f>
        <v>12</v>
      </c>
      <c r="C41" s="37" t="s">
        <v>273</v>
      </c>
      <c r="D41" s="38" t="s">
        <v>275</v>
      </c>
      <c r="E41" s="105">
        <f>E26-E40</f>
        <v>8.263708037766081</v>
      </c>
      <c r="F41" s="40"/>
      <c r="G41" s="41"/>
      <c r="H41" s="42" t="s">
        <v>37</v>
      </c>
      <c r="I41" s="40"/>
      <c r="J41" s="315" t="s">
        <v>293</v>
      </c>
      <c r="K41" s="316"/>
      <c r="L41" s="316"/>
      <c r="M41" s="316"/>
      <c r="N41" s="316"/>
      <c r="O41" s="316"/>
      <c r="P41" s="317"/>
    </row>
    <row r="42" spans="2:16" ht="12.75">
      <c r="B42" s="13">
        <f t="shared" si="2"/>
        <v>3</v>
      </c>
      <c r="C42" s="64" t="s">
        <v>202</v>
      </c>
      <c r="D42" s="289"/>
      <c r="E42" s="290">
        <v>0</v>
      </c>
      <c r="F42" s="291"/>
      <c r="G42" s="292"/>
      <c r="H42" s="293" t="s">
        <v>37</v>
      </c>
      <c r="I42" s="291"/>
      <c r="J42" s="233" t="s">
        <v>412</v>
      </c>
      <c r="K42" s="234"/>
      <c r="L42" s="234"/>
      <c r="M42" s="234"/>
      <c r="N42" s="234"/>
      <c r="O42" s="234"/>
      <c r="P42" s="235"/>
    </row>
    <row r="43" spans="2:16" ht="12.75">
      <c r="B43" s="13">
        <f t="shared" si="2"/>
        <v>7</v>
      </c>
      <c r="C43" s="64" t="s">
        <v>311</v>
      </c>
      <c r="D43" s="289"/>
      <c r="E43" s="290">
        <v>7.67248692641878E-06</v>
      </c>
      <c r="F43" s="291"/>
      <c r="G43" s="292"/>
      <c r="H43" s="293" t="s">
        <v>37</v>
      </c>
      <c r="I43" s="291"/>
      <c r="J43" s="315" t="s">
        <v>413</v>
      </c>
      <c r="K43" s="316"/>
      <c r="L43" s="316"/>
      <c r="M43" s="316"/>
      <c r="N43" s="316"/>
      <c r="O43" s="316"/>
      <c r="P43" s="317"/>
    </row>
    <row r="44" spans="2:16" ht="12.75">
      <c r="B44" s="13">
        <f t="shared" si="2"/>
        <v>6</v>
      </c>
      <c r="C44" s="64" t="s">
        <v>313</v>
      </c>
      <c r="D44" s="289"/>
      <c r="E44" s="290">
        <v>0.0009463551881386764</v>
      </c>
      <c r="F44" s="291"/>
      <c r="G44" s="292"/>
      <c r="H44" s="293" t="s">
        <v>37</v>
      </c>
      <c r="I44" s="291">
        <v>3</v>
      </c>
      <c r="J44" s="234" t="s">
        <v>414</v>
      </c>
      <c r="K44" s="234"/>
      <c r="L44" s="234"/>
      <c r="M44" s="234"/>
      <c r="N44" s="234"/>
      <c r="O44" s="234"/>
      <c r="P44" s="235"/>
    </row>
    <row r="45" spans="2:16" ht="12.75">
      <c r="B45" s="13">
        <f t="shared" si="2"/>
        <v>6</v>
      </c>
      <c r="C45" s="64" t="s">
        <v>315</v>
      </c>
      <c r="D45" s="289"/>
      <c r="E45" s="290">
        <v>8.405878873196753E-08</v>
      </c>
      <c r="F45" s="291"/>
      <c r="G45" s="292"/>
      <c r="H45" s="293" t="s">
        <v>37</v>
      </c>
      <c r="I45" s="291">
        <v>3</v>
      </c>
      <c r="J45" s="233" t="s">
        <v>415</v>
      </c>
      <c r="K45" s="234"/>
      <c r="L45" s="234"/>
      <c r="M45" s="234"/>
      <c r="N45" s="234"/>
      <c r="O45" s="234"/>
      <c r="P45" s="235"/>
    </row>
    <row r="46" spans="2:16" ht="12.75">
      <c r="B46" s="13">
        <f t="shared" si="2"/>
        <v>5</v>
      </c>
      <c r="C46" s="64" t="s">
        <v>317</v>
      </c>
      <c r="D46" s="289"/>
      <c r="E46" s="290">
        <v>0</v>
      </c>
      <c r="F46" s="291"/>
      <c r="G46" s="292"/>
      <c r="H46" s="293" t="s">
        <v>37</v>
      </c>
      <c r="I46" s="291">
        <v>3</v>
      </c>
      <c r="J46" s="233" t="s">
        <v>416</v>
      </c>
      <c r="K46" s="234"/>
      <c r="L46" s="234"/>
      <c r="M46" s="234"/>
      <c r="N46" s="234"/>
      <c r="O46" s="234"/>
      <c r="P46" s="235"/>
    </row>
    <row r="47" spans="2:16" ht="12.75">
      <c r="B47" s="13">
        <f t="shared" si="1"/>
        <v>0</v>
      </c>
      <c r="C47" s="37"/>
      <c r="D47" s="38"/>
      <c r="E47" s="39"/>
      <c r="F47" s="40"/>
      <c r="G47" s="41"/>
      <c r="H47" s="42"/>
      <c r="I47" s="40"/>
      <c r="J47" s="315"/>
      <c r="K47" s="316"/>
      <c r="L47" s="316"/>
      <c r="M47" s="316"/>
      <c r="N47" s="316"/>
      <c r="O47" s="316"/>
      <c r="P47" s="317"/>
    </row>
    <row r="48" spans="2:16" ht="12.75">
      <c r="B48" s="6"/>
      <c r="C48" s="43" t="s">
        <v>61</v>
      </c>
      <c r="D48" s="44" t="s">
        <v>62</v>
      </c>
      <c r="E48" s="45"/>
      <c r="F48" s="45"/>
      <c r="G48" s="45"/>
      <c r="H48" s="46"/>
      <c r="I48" s="47"/>
      <c r="J48" s="48"/>
      <c r="K48" s="48"/>
      <c r="L48" s="48"/>
      <c r="M48" s="48"/>
      <c r="N48" s="48"/>
      <c r="O48" s="48"/>
      <c r="P48" s="49"/>
    </row>
    <row r="49" spans="2:16" ht="13.5" thickBot="1">
      <c r="B49" s="6"/>
      <c r="C49" s="2"/>
      <c r="D49" s="2"/>
      <c r="E49" s="2"/>
      <c r="F49" s="2"/>
      <c r="G49" s="2"/>
      <c r="H49" s="2"/>
      <c r="J49" s="2"/>
      <c r="K49" s="2"/>
      <c r="L49" s="2"/>
      <c r="M49" s="2"/>
      <c r="N49" s="2"/>
      <c r="O49" s="2"/>
      <c r="P49" s="2"/>
    </row>
    <row r="50" spans="1:25" s="25" customFormat="1" ht="13.5" thickBot="1">
      <c r="A50" s="24"/>
      <c r="B50" s="312" t="s">
        <v>63</v>
      </c>
      <c r="C50" s="313"/>
      <c r="D50" s="313"/>
      <c r="E50" s="313"/>
      <c r="F50" s="313"/>
      <c r="G50" s="313"/>
      <c r="H50" s="313"/>
      <c r="I50" s="313"/>
      <c r="J50" s="313"/>
      <c r="K50" s="313"/>
      <c r="L50" s="313"/>
      <c r="M50" s="313"/>
      <c r="N50" s="313"/>
      <c r="O50" s="313"/>
      <c r="P50" s="314"/>
      <c r="Q50" s="24"/>
      <c r="R50" s="24"/>
      <c r="S50" s="24"/>
      <c r="T50" s="24"/>
      <c r="U50" s="24"/>
      <c r="V50" s="24"/>
      <c r="W50" s="24"/>
      <c r="X50" s="24"/>
      <c r="Y50" s="24"/>
    </row>
    <row r="51" spans="2:16" ht="12.75">
      <c r="B51" s="6"/>
      <c r="C51" s="2"/>
      <c r="D51" s="2"/>
      <c r="E51" s="2"/>
      <c r="F51" s="2"/>
      <c r="G51" s="2"/>
      <c r="H51" s="35" t="s">
        <v>64</v>
      </c>
      <c r="J51" s="2"/>
      <c r="K51" s="2"/>
      <c r="L51" s="2"/>
      <c r="M51" s="2"/>
      <c r="N51" s="2"/>
      <c r="O51" s="2"/>
      <c r="P51" s="2"/>
    </row>
    <row r="52" spans="2:25" ht="12.75">
      <c r="B52" s="6"/>
      <c r="C52" s="36" t="s">
        <v>65</v>
      </c>
      <c r="D52" s="36" t="s">
        <v>66</v>
      </c>
      <c r="E52" s="36" t="s">
        <v>55</v>
      </c>
      <c r="F52" s="36" t="s">
        <v>67</v>
      </c>
      <c r="G52" s="36" t="s">
        <v>65</v>
      </c>
      <c r="H52" s="36" t="s">
        <v>58</v>
      </c>
      <c r="I52" s="36" t="s">
        <v>68</v>
      </c>
      <c r="J52" s="36" t="s">
        <v>69</v>
      </c>
      <c r="K52" s="36" t="s">
        <v>70</v>
      </c>
      <c r="L52" s="36" t="s">
        <v>71</v>
      </c>
      <c r="M52" s="36" t="s">
        <v>59</v>
      </c>
      <c r="N52" s="340" t="s">
        <v>60</v>
      </c>
      <c r="O52" s="340"/>
      <c r="P52" s="340"/>
      <c r="X52" s="24"/>
      <c r="Y52" s="24"/>
    </row>
    <row r="53" spans="2:25" ht="14.25" customHeight="1">
      <c r="B53" s="6"/>
      <c r="C53" s="50" t="str">
        <f>C23</f>
        <v>coal</v>
      </c>
      <c r="D53" s="51" t="s">
        <v>167</v>
      </c>
      <c r="E53" s="204">
        <v>1</v>
      </c>
      <c r="F53" s="52" t="s">
        <v>37</v>
      </c>
      <c r="G53" s="220">
        <f>IF($C53="",1,VLOOKUP($C53,$C$22:$H$41,3,FALSE))</f>
        <v>8.726529086354194</v>
      </c>
      <c r="H53" s="54">
        <f>IF($C53="","",VLOOKUP($C53,$C$22:$H$41,4,FALSE))</f>
        <v>0</v>
      </c>
      <c r="I53" s="205">
        <f aca="true" t="shared" si="3" ref="I53:I58">IF(D53="","",E53*G53*$D$5)</f>
        <v>8.726529086354194</v>
      </c>
      <c r="J53" s="52" t="s">
        <v>37</v>
      </c>
      <c r="K53" s="56" t="s">
        <v>94</v>
      </c>
      <c r="L53" s="52"/>
      <c r="M53" s="57"/>
      <c r="N53" s="342" t="s">
        <v>171</v>
      </c>
      <c r="O53" s="342"/>
      <c r="P53" s="342"/>
      <c r="X53" s="24"/>
      <c r="Y53" s="24"/>
    </row>
    <row r="54" spans="2:25" ht="12.75">
      <c r="B54" s="6"/>
      <c r="C54" s="37" t="str">
        <f>C24</f>
        <v>biomass</v>
      </c>
      <c r="D54" s="58" t="s">
        <v>168</v>
      </c>
      <c r="E54" s="204">
        <v>1</v>
      </c>
      <c r="F54" s="52" t="s">
        <v>37</v>
      </c>
      <c r="G54" s="220">
        <f>IF($C54="",1,VLOOKUP($C54,$C$22:$H$41,3,FALSE))</f>
        <v>1.31583219909127</v>
      </c>
      <c r="H54" s="54">
        <f>IF($C54="","",VLOOKUP($C54,$C$22:$H$41,4,FALSE))</f>
        <v>0</v>
      </c>
      <c r="I54" s="205">
        <f t="shared" si="3"/>
        <v>1.31583219909127</v>
      </c>
      <c r="J54" s="52" t="s">
        <v>37</v>
      </c>
      <c r="K54" s="56" t="s">
        <v>94</v>
      </c>
      <c r="L54" s="52"/>
      <c r="M54" s="57"/>
      <c r="N54" s="342" t="s">
        <v>172</v>
      </c>
      <c r="O54" s="342"/>
      <c r="P54" s="342"/>
      <c r="X54" s="24"/>
      <c r="Y54" s="24"/>
    </row>
    <row r="55" spans="2:25" ht="14.25" customHeight="1">
      <c r="B55" s="6"/>
      <c r="C55" s="50" t="str">
        <f>C25</f>
        <v>torrbiomass</v>
      </c>
      <c r="D55" s="51" t="s">
        <v>169</v>
      </c>
      <c r="E55" s="204">
        <v>1</v>
      </c>
      <c r="F55" s="52" t="s">
        <v>37</v>
      </c>
      <c r="G55" s="220">
        <f>IF($C55="",1,VLOOKUP($C55,$C$22:$H$41,3,FALSE))</f>
        <v>0</v>
      </c>
      <c r="H55" s="54">
        <f>IF($C55="","",VLOOKUP($C55,$C$22:$H$41,4,FALSE))</f>
        <v>0</v>
      </c>
      <c r="I55" s="205">
        <f t="shared" si="3"/>
        <v>0</v>
      </c>
      <c r="J55" s="52" t="s">
        <v>37</v>
      </c>
      <c r="K55" s="56" t="s">
        <v>94</v>
      </c>
      <c r="L55" s="52"/>
      <c r="M55" s="57"/>
      <c r="N55" s="342" t="s">
        <v>173</v>
      </c>
      <c r="O55" s="342"/>
      <c r="P55" s="342"/>
      <c r="X55" s="24"/>
      <c r="Y55" s="24"/>
    </row>
    <row r="56" spans="2:25" ht="12.75">
      <c r="B56" s="6"/>
      <c r="C56" s="37" t="str">
        <f>C40</f>
        <v>groundwater</v>
      </c>
      <c r="D56" s="58" t="s">
        <v>72</v>
      </c>
      <c r="E56" s="204">
        <v>1</v>
      </c>
      <c r="F56" s="52" t="s">
        <v>37</v>
      </c>
      <c r="G56" s="220">
        <f>IF($C56="",1,VLOOKUP($C56,$C$22:$H$41,3,FALSE))</f>
        <v>8.263708037766081</v>
      </c>
      <c r="H56" s="54">
        <f>IF($C56="","",VLOOKUP($C56,$C$22:$H$41,4,FALSE))</f>
        <v>0</v>
      </c>
      <c r="I56" s="205">
        <f t="shared" si="3"/>
        <v>8.263708037766081</v>
      </c>
      <c r="J56" s="52" t="s">
        <v>37</v>
      </c>
      <c r="K56" s="56"/>
      <c r="L56" s="52"/>
      <c r="M56" s="57"/>
      <c r="N56" s="342" t="s">
        <v>174</v>
      </c>
      <c r="O56" s="342"/>
      <c r="P56" s="342"/>
      <c r="X56" s="24"/>
      <c r="Y56" s="24"/>
    </row>
    <row r="57" spans="2:25" ht="12.75">
      <c r="B57" s="6"/>
      <c r="C57" s="59" t="str">
        <f>C41</f>
        <v>surfacewater</v>
      </c>
      <c r="D57" s="60" t="s">
        <v>73</v>
      </c>
      <c r="E57" s="204">
        <v>1</v>
      </c>
      <c r="F57" s="52" t="s">
        <v>37</v>
      </c>
      <c r="G57" s="220">
        <f>IF($C57="",1,VLOOKUP($C57,$C$22:$H$41,3,FALSE))</f>
        <v>8.263708037766081</v>
      </c>
      <c r="H57" s="54">
        <f>IF($C57="","",VLOOKUP($C57,$C$22:$H$41,4,FALSE))</f>
        <v>0</v>
      </c>
      <c r="I57" s="205">
        <f t="shared" si="3"/>
        <v>8.263708037766081</v>
      </c>
      <c r="J57" s="52" t="s">
        <v>37</v>
      </c>
      <c r="K57" s="56"/>
      <c r="L57" s="52"/>
      <c r="M57" s="57"/>
      <c r="N57" s="342" t="s">
        <v>175</v>
      </c>
      <c r="O57" s="342"/>
      <c r="P57" s="342"/>
      <c r="X57" s="24"/>
      <c r="Y57" s="24"/>
    </row>
    <row r="58" spans="2:25" ht="12.75">
      <c r="B58" s="6"/>
      <c r="C58" s="52"/>
      <c r="D58" s="59"/>
      <c r="E58" s="52"/>
      <c r="F58" s="52"/>
      <c r="G58" s="53">
        <f>IF($C58="",1,VLOOKUP($C58,$C$22:$H$24,3,FALSE))</f>
        <v>1</v>
      </c>
      <c r="H58" s="54">
        <f>IF($C58="","",VLOOKUP($C58,$C$22:$H$24,4,FALSE))</f>
      </c>
      <c r="I58" s="55">
        <f t="shared" si="3"/>
      </c>
      <c r="J58" s="52"/>
      <c r="K58" s="56"/>
      <c r="L58" s="52"/>
      <c r="M58" s="57"/>
      <c r="N58" s="343"/>
      <c r="O58" s="343"/>
      <c r="P58" s="343"/>
      <c r="X58" s="24"/>
      <c r="Y58" s="24"/>
    </row>
    <row r="59" spans="2:25" ht="12.75">
      <c r="B59" s="6"/>
      <c r="C59" s="61" t="s">
        <v>61</v>
      </c>
      <c r="D59" s="44" t="s">
        <v>62</v>
      </c>
      <c r="E59" s="62" t="s">
        <v>74</v>
      </c>
      <c r="F59" s="44"/>
      <c r="G59" s="44"/>
      <c r="H59" s="44"/>
      <c r="I59" s="62" t="s">
        <v>75</v>
      </c>
      <c r="J59" s="44"/>
      <c r="K59" s="62"/>
      <c r="L59" s="44" t="s">
        <v>76</v>
      </c>
      <c r="M59" s="63"/>
      <c r="N59" s="341"/>
      <c r="O59" s="341"/>
      <c r="P59" s="341"/>
      <c r="X59" s="24"/>
      <c r="Y59" s="24"/>
    </row>
    <row r="60" spans="2:25" s="2" customFormat="1" ht="13.5" thickBot="1">
      <c r="B60" s="6"/>
      <c r="X60" s="24"/>
      <c r="Y60" s="24"/>
    </row>
    <row r="61" spans="1:25" s="25" customFormat="1" ht="13.5" thickBot="1">
      <c r="A61" s="24"/>
      <c r="B61" s="312" t="s">
        <v>77</v>
      </c>
      <c r="C61" s="313"/>
      <c r="D61" s="313"/>
      <c r="E61" s="313"/>
      <c r="F61" s="313"/>
      <c r="G61" s="313"/>
      <c r="H61" s="313"/>
      <c r="I61" s="313"/>
      <c r="J61" s="313"/>
      <c r="K61" s="313"/>
      <c r="L61" s="313"/>
      <c r="M61" s="313"/>
      <c r="N61" s="313"/>
      <c r="O61" s="313"/>
      <c r="P61" s="314"/>
      <c r="Q61" s="24"/>
      <c r="R61" s="24"/>
      <c r="S61" s="24"/>
      <c r="T61" s="24"/>
      <c r="U61" s="24"/>
      <c r="V61" s="24"/>
      <c r="W61" s="24"/>
      <c r="X61" s="24"/>
      <c r="Y61" s="24"/>
    </row>
    <row r="62" spans="2:25" ht="12.75">
      <c r="B62" s="6"/>
      <c r="C62" s="2"/>
      <c r="D62" s="2"/>
      <c r="E62" s="2"/>
      <c r="F62" s="2"/>
      <c r="G62" s="2"/>
      <c r="H62" s="35" t="s">
        <v>78</v>
      </c>
      <c r="J62" s="2"/>
      <c r="K62" s="2"/>
      <c r="L62" s="2"/>
      <c r="M62" s="2"/>
      <c r="N62" s="2"/>
      <c r="O62" s="2"/>
      <c r="P62" s="2"/>
      <c r="X62" s="24"/>
      <c r="Y62" s="24"/>
    </row>
    <row r="63" spans="2:25" ht="12.75">
      <c r="B63" s="6"/>
      <c r="C63" s="36" t="s">
        <v>65</v>
      </c>
      <c r="D63" s="36" t="s">
        <v>66</v>
      </c>
      <c r="E63" s="36" t="s">
        <v>55</v>
      </c>
      <c r="F63" s="36" t="s">
        <v>67</v>
      </c>
      <c r="G63" s="36" t="s">
        <v>65</v>
      </c>
      <c r="H63" s="36" t="s">
        <v>58</v>
      </c>
      <c r="I63" s="36" t="s">
        <v>68</v>
      </c>
      <c r="J63" s="36" t="s">
        <v>69</v>
      </c>
      <c r="K63" s="36" t="s">
        <v>70</v>
      </c>
      <c r="L63" s="36" t="s">
        <v>71</v>
      </c>
      <c r="M63" s="36" t="s">
        <v>59</v>
      </c>
      <c r="N63" s="340" t="s">
        <v>60</v>
      </c>
      <c r="O63" s="340"/>
      <c r="P63" s="340"/>
      <c r="X63" s="24"/>
      <c r="Y63" s="24"/>
    </row>
    <row r="64" spans="2:25" ht="12.75">
      <c r="B64" s="6"/>
      <c r="C64" s="64"/>
      <c r="D64" s="65" t="str">
        <f>CONCATENATE(G5," [Valuable Products]")</f>
        <v>F-T Jet Fuel [Valuable Products]</v>
      </c>
      <c r="E64" s="66">
        <v>1</v>
      </c>
      <c r="F64" s="66" t="s">
        <v>37</v>
      </c>
      <c r="G64" s="53">
        <f>IF($C64="",1,VLOOKUP($C64,$C$22:$H$24,3,FALSE))</f>
        <v>1</v>
      </c>
      <c r="H64" s="54">
        <f>IF($C64="","",VLOOKUP($C64,$C$22:$H$24,4,FALSE))</f>
      </c>
      <c r="I64" s="55">
        <f>IF(D64="","",E64*G64*$D$5)</f>
        <v>1</v>
      </c>
      <c r="J64" s="66" t="s">
        <v>37</v>
      </c>
      <c r="K64" s="56" t="s">
        <v>94</v>
      </c>
      <c r="L64" s="52"/>
      <c r="M64" s="67"/>
      <c r="N64" s="339" t="s">
        <v>79</v>
      </c>
      <c r="O64" s="339"/>
      <c r="P64" s="339"/>
      <c r="X64" s="24"/>
      <c r="Y64" s="24"/>
    </row>
    <row r="65" spans="2:25" ht="12.75">
      <c r="B65" s="6"/>
      <c r="C65" s="59" t="str">
        <f>C27</f>
        <v>FTnaphtha</v>
      </c>
      <c r="D65" s="68" t="s">
        <v>176</v>
      </c>
      <c r="E65" s="210">
        <v>1</v>
      </c>
      <c r="F65" s="66" t="s">
        <v>37</v>
      </c>
      <c r="G65" s="53">
        <f>IF($C65="",1,VLOOKUP($C65,$C$22:$H$46,3,FALSE))</f>
        <v>0.6400986085686134</v>
      </c>
      <c r="H65" s="54">
        <f>IF($C65="","",VLOOKUP($C65,$C$22:$H$46,4,FALSE))</f>
        <v>0</v>
      </c>
      <c r="I65" s="53">
        <f>IF(D65="","",E65*G65*$D$5)</f>
        <v>0.6400986085686134</v>
      </c>
      <c r="J65" s="59" t="s">
        <v>37</v>
      </c>
      <c r="K65" s="56" t="s">
        <v>94</v>
      </c>
      <c r="L65" s="52"/>
      <c r="M65" s="57"/>
      <c r="N65" s="339" t="s">
        <v>305</v>
      </c>
      <c r="O65" s="339"/>
      <c r="P65" s="339"/>
      <c r="X65" s="24"/>
      <c r="Y65" s="24"/>
    </row>
    <row r="66" spans="2:25" ht="12.75">
      <c r="B66" s="6"/>
      <c r="C66" s="59" t="str">
        <f>C28</f>
        <v>FTdiesel</v>
      </c>
      <c r="D66" s="68" t="s">
        <v>177</v>
      </c>
      <c r="E66" s="210">
        <v>1</v>
      </c>
      <c r="F66" s="66" t="s">
        <v>37</v>
      </c>
      <c r="G66" s="53">
        <f aca="true" t="shared" si="4" ref="G66:G82">IF($C66="",1,VLOOKUP($C66,$C$22:$H$46,3,FALSE))</f>
        <v>0.19585392133598953</v>
      </c>
      <c r="H66" s="54">
        <f aca="true" t="shared" si="5" ref="H66:H82">IF($C66="","",VLOOKUP($C66,$C$22:$H$46,4,FALSE))</f>
        <v>0</v>
      </c>
      <c r="I66" s="53">
        <f aca="true" t="shared" si="6" ref="I66:I82">IF(D66="","",E66*G66*$D$5)</f>
        <v>0.19585392133598953</v>
      </c>
      <c r="J66" s="59" t="s">
        <v>37</v>
      </c>
      <c r="K66" s="56" t="s">
        <v>94</v>
      </c>
      <c r="L66" s="52"/>
      <c r="M66" s="57"/>
      <c r="N66" s="339" t="s">
        <v>305</v>
      </c>
      <c r="O66" s="339"/>
      <c r="P66" s="339"/>
      <c r="X66" s="24"/>
      <c r="Y66" s="24"/>
    </row>
    <row r="67" spans="2:25" ht="12.75">
      <c r="B67" s="6"/>
      <c r="C67" s="59" t="str">
        <f>C29</f>
        <v>CO2captured</v>
      </c>
      <c r="D67" s="68" t="s">
        <v>260</v>
      </c>
      <c r="E67" s="210">
        <v>1</v>
      </c>
      <c r="F67" s="66" t="s">
        <v>37</v>
      </c>
      <c r="G67" s="53">
        <f t="shared" si="4"/>
        <v>8.920832338480231</v>
      </c>
      <c r="H67" s="54">
        <f t="shared" si="5"/>
        <v>0</v>
      </c>
      <c r="I67" s="53">
        <f t="shared" si="6"/>
        <v>8.920832338480231</v>
      </c>
      <c r="J67" s="59" t="s">
        <v>37</v>
      </c>
      <c r="K67" s="56" t="s">
        <v>94</v>
      </c>
      <c r="L67" s="52"/>
      <c r="M67" s="57"/>
      <c r="N67" s="339" t="s">
        <v>308</v>
      </c>
      <c r="O67" s="339"/>
      <c r="P67" s="339"/>
      <c r="X67" s="24"/>
      <c r="Y67" s="24"/>
    </row>
    <row r="68" spans="2:25" ht="12.75">
      <c r="B68" s="6"/>
      <c r="C68" s="59" t="str">
        <f>C30</f>
        <v>LPG</v>
      </c>
      <c r="D68" s="68" t="s">
        <v>179</v>
      </c>
      <c r="E68" s="210">
        <v>1</v>
      </c>
      <c r="F68" s="66" t="s">
        <v>37</v>
      </c>
      <c r="G68" s="53">
        <f t="shared" si="4"/>
        <v>0.1138988396592953</v>
      </c>
      <c r="H68" s="54">
        <f t="shared" si="5"/>
        <v>0</v>
      </c>
      <c r="I68" s="53">
        <f t="shared" si="6"/>
        <v>0.1138988396592953</v>
      </c>
      <c r="J68" s="59" t="s">
        <v>37</v>
      </c>
      <c r="K68" s="56" t="s">
        <v>94</v>
      </c>
      <c r="L68" s="52"/>
      <c r="M68" s="57"/>
      <c r="N68" s="339" t="s">
        <v>305</v>
      </c>
      <c r="O68" s="339"/>
      <c r="P68" s="339"/>
      <c r="X68" s="24"/>
      <c r="Y68" s="24"/>
    </row>
    <row r="69" spans="2:25" ht="12.75">
      <c r="B69" s="6"/>
      <c r="C69" s="59" t="str">
        <f>C31</f>
        <v>sulfur</v>
      </c>
      <c r="D69" s="228" t="s">
        <v>301</v>
      </c>
      <c r="E69" s="210">
        <v>1</v>
      </c>
      <c r="F69" s="66" t="s">
        <v>37</v>
      </c>
      <c r="G69" s="53">
        <f t="shared" si="4"/>
        <v>0.03197814917255908</v>
      </c>
      <c r="H69" s="54">
        <f t="shared" si="5"/>
        <v>0</v>
      </c>
      <c r="I69" s="53">
        <f t="shared" si="6"/>
        <v>0.03197814917255908</v>
      </c>
      <c r="J69" s="59" t="s">
        <v>37</v>
      </c>
      <c r="K69" s="56" t="s">
        <v>94</v>
      </c>
      <c r="L69" s="52"/>
      <c r="M69" s="57"/>
      <c r="N69" s="339" t="s">
        <v>306</v>
      </c>
      <c r="O69" s="339"/>
      <c r="P69" s="339"/>
      <c r="X69" s="24"/>
      <c r="Y69" s="24"/>
    </row>
    <row r="70" spans="2:25" ht="12.75">
      <c r="B70" s="6"/>
      <c r="C70" s="59" t="str">
        <f aca="true" t="shared" si="7" ref="C70:C77">C32</f>
        <v>electricity</v>
      </c>
      <c r="D70" s="211" t="s">
        <v>189</v>
      </c>
      <c r="E70" s="210">
        <v>1</v>
      </c>
      <c r="F70" s="66" t="s">
        <v>190</v>
      </c>
      <c r="G70" s="53">
        <f t="shared" si="4"/>
        <v>0.0016678967540398608</v>
      </c>
      <c r="H70" s="54">
        <f t="shared" si="5"/>
        <v>0</v>
      </c>
      <c r="I70" s="53">
        <f t="shared" si="6"/>
        <v>0.0016678967540398608</v>
      </c>
      <c r="J70" s="59" t="s">
        <v>190</v>
      </c>
      <c r="K70" s="56" t="s">
        <v>94</v>
      </c>
      <c r="L70" s="52"/>
      <c r="M70" s="57"/>
      <c r="N70" s="339" t="s">
        <v>307</v>
      </c>
      <c r="O70" s="339"/>
      <c r="P70" s="339"/>
      <c r="X70" s="24"/>
      <c r="Y70" s="24"/>
    </row>
    <row r="71" spans="2:25" ht="12.75">
      <c r="B71" s="6"/>
      <c r="C71" s="59" t="str">
        <f t="shared" si="7"/>
        <v>CO2emitted</v>
      </c>
      <c r="D71" s="211" t="s">
        <v>80</v>
      </c>
      <c r="E71" s="210">
        <v>1</v>
      </c>
      <c r="F71" s="66" t="s">
        <v>37</v>
      </c>
      <c r="G71" s="53">
        <f t="shared" si="4"/>
        <v>2.2326559594268742</v>
      </c>
      <c r="H71" s="54">
        <f t="shared" si="5"/>
        <v>0</v>
      </c>
      <c r="I71" s="53">
        <f t="shared" si="6"/>
        <v>2.2326559594268742</v>
      </c>
      <c r="J71" s="59" t="s">
        <v>37</v>
      </c>
      <c r="K71" s="56"/>
      <c r="L71" s="52"/>
      <c r="M71" s="57"/>
      <c r="N71" s="339" t="s">
        <v>81</v>
      </c>
      <c r="O71" s="339"/>
      <c r="P71" s="339"/>
      <c r="X71" s="24"/>
      <c r="Y71" s="24"/>
    </row>
    <row r="72" spans="2:25" ht="12.75">
      <c r="B72" s="6"/>
      <c r="C72" s="59" t="str">
        <f t="shared" si="7"/>
        <v>CO</v>
      </c>
      <c r="D72" s="229" t="s">
        <v>83</v>
      </c>
      <c r="E72" s="210">
        <v>1</v>
      </c>
      <c r="F72" s="66" t="s">
        <v>37</v>
      </c>
      <c r="G72" s="53">
        <f t="shared" si="4"/>
        <v>0</v>
      </c>
      <c r="H72" s="54">
        <f t="shared" si="5"/>
        <v>0</v>
      </c>
      <c r="I72" s="53">
        <f t="shared" si="6"/>
        <v>0</v>
      </c>
      <c r="J72" s="59" t="s">
        <v>37</v>
      </c>
      <c r="K72" s="56"/>
      <c r="L72" s="52"/>
      <c r="M72" s="57"/>
      <c r="N72" s="339" t="s">
        <v>81</v>
      </c>
      <c r="O72" s="339"/>
      <c r="P72" s="339"/>
      <c r="X72" s="24"/>
      <c r="Y72" s="24"/>
    </row>
    <row r="73" spans="2:25" ht="12.75">
      <c r="B73" s="6"/>
      <c r="C73" s="59" t="str">
        <f t="shared" si="7"/>
        <v>COS</v>
      </c>
      <c r="D73" s="228" t="s">
        <v>303</v>
      </c>
      <c r="E73" s="210">
        <v>1</v>
      </c>
      <c r="F73" s="66" t="s">
        <v>37</v>
      </c>
      <c r="G73" s="53">
        <f t="shared" si="4"/>
        <v>7.83002618676143E-13</v>
      </c>
      <c r="H73" s="54">
        <f t="shared" si="5"/>
        <v>0</v>
      </c>
      <c r="I73" s="53">
        <f t="shared" si="6"/>
        <v>7.83002618676143E-13</v>
      </c>
      <c r="J73" s="59" t="s">
        <v>37</v>
      </c>
      <c r="K73" s="56"/>
      <c r="L73" s="52"/>
      <c r="M73" s="57"/>
      <c r="N73" s="339" t="s">
        <v>81</v>
      </c>
      <c r="O73" s="339"/>
      <c r="P73" s="339"/>
      <c r="X73" s="24"/>
      <c r="Y73" s="24"/>
    </row>
    <row r="74" spans="2:25" ht="12.75">
      <c r="B74" s="6"/>
      <c r="C74" s="59" t="str">
        <f t="shared" si="7"/>
        <v>HCl</v>
      </c>
      <c r="D74" s="211" t="s">
        <v>85</v>
      </c>
      <c r="E74" s="210">
        <v>1</v>
      </c>
      <c r="F74" s="66" t="s">
        <v>37</v>
      </c>
      <c r="G74" s="53">
        <f t="shared" si="4"/>
        <v>0</v>
      </c>
      <c r="H74" s="54">
        <f t="shared" si="5"/>
        <v>0</v>
      </c>
      <c r="I74" s="53">
        <f t="shared" si="6"/>
        <v>0</v>
      </c>
      <c r="J74" s="59" t="s">
        <v>37</v>
      </c>
      <c r="K74" s="56"/>
      <c r="L74" s="52"/>
      <c r="M74" s="57"/>
      <c r="N74" s="339" t="s">
        <v>81</v>
      </c>
      <c r="O74" s="339"/>
      <c r="P74" s="339"/>
      <c r="X74" s="24"/>
      <c r="Y74" s="24"/>
    </row>
    <row r="75" spans="2:25" ht="12.75">
      <c r="B75" s="6"/>
      <c r="C75" s="59" t="str">
        <f t="shared" si="7"/>
        <v>NH3</v>
      </c>
      <c r="D75" s="211" t="s">
        <v>84</v>
      </c>
      <c r="E75" s="210">
        <v>1</v>
      </c>
      <c r="F75" s="66" t="s">
        <v>37</v>
      </c>
      <c r="G75" s="53">
        <f t="shared" si="4"/>
        <v>7.272138284734588E-05</v>
      </c>
      <c r="H75" s="54">
        <f t="shared" si="5"/>
        <v>0</v>
      </c>
      <c r="I75" s="53">
        <f t="shared" si="6"/>
        <v>7.272138284734588E-05</v>
      </c>
      <c r="J75" s="59" t="s">
        <v>37</v>
      </c>
      <c r="K75" s="56"/>
      <c r="L75" s="52"/>
      <c r="M75" s="57"/>
      <c r="N75" s="339" t="s">
        <v>81</v>
      </c>
      <c r="O75" s="339"/>
      <c r="P75" s="339"/>
      <c r="X75" s="24"/>
      <c r="Y75" s="24"/>
    </row>
    <row r="76" spans="2:25" ht="12.75">
      <c r="B76" s="6"/>
      <c r="C76" s="59" t="str">
        <f t="shared" si="7"/>
        <v>SO2</v>
      </c>
      <c r="D76" s="229" t="s">
        <v>82</v>
      </c>
      <c r="E76" s="210">
        <v>1</v>
      </c>
      <c r="F76" s="66" t="s">
        <v>37</v>
      </c>
      <c r="G76" s="53">
        <f t="shared" si="4"/>
        <v>1.9961213984268816E-11</v>
      </c>
      <c r="H76" s="54">
        <f t="shared" si="5"/>
        <v>0</v>
      </c>
      <c r="I76" s="53">
        <f t="shared" si="6"/>
        <v>1.9961213984268816E-11</v>
      </c>
      <c r="J76" s="59" t="s">
        <v>37</v>
      </c>
      <c r="K76" s="56"/>
      <c r="L76" s="52"/>
      <c r="M76" s="57"/>
      <c r="N76" s="339" t="s">
        <v>81</v>
      </c>
      <c r="O76" s="339"/>
      <c r="P76" s="339"/>
      <c r="X76" s="24"/>
      <c r="Y76" s="24"/>
    </row>
    <row r="77" spans="2:25" ht="12.75">
      <c r="B77" s="6"/>
      <c r="C77" s="59" t="str">
        <f t="shared" si="7"/>
        <v>ash</v>
      </c>
      <c r="D77" s="211" t="s">
        <v>302</v>
      </c>
      <c r="E77" s="210">
        <v>1</v>
      </c>
      <c r="F77" s="66" t="s">
        <v>37</v>
      </c>
      <c r="G77" s="53">
        <f t="shared" si="4"/>
        <v>0.8336155396506717</v>
      </c>
      <c r="H77" s="54">
        <f t="shared" si="5"/>
        <v>0</v>
      </c>
      <c r="I77" s="53">
        <f t="shared" si="6"/>
        <v>0.8336155396506717</v>
      </c>
      <c r="J77" s="59" t="s">
        <v>37</v>
      </c>
      <c r="K77" s="56"/>
      <c r="L77" s="52"/>
      <c r="M77" s="57"/>
      <c r="N77" s="339" t="s">
        <v>304</v>
      </c>
      <c r="O77" s="339"/>
      <c r="P77" s="339"/>
      <c r="X77" s="24"/>
      <c r="Y77" s="24"/>
    </row>
    <row r="78" spans="2:25" ht="12.75">
      <c r="B78" s="6"/>
      <c r="C78" s="64" t="s">
        <v>202</v>
      </c>
      <c r="D78" s="211" t="s">
        <v>310</v>
      </c>
      <c r="E78" s="210">
        <v>1</v>
      </c>
      <c r="F78" s="66" t="s">
        <v>37</v>
      </c>
      <c r="G78" s="53">
        <f t="shared" si="4"/>
        <v>0</v>
      </c>
      <c r="H78" s="54">
        <f t="shared" si="5"/>
        <v>0</v>
      </c>
      <c r="I78" s="53">
        <f t="shared" si="6"/>
        <v>0</v>
      </c>
      <c r="J78" s="59" t="s">
        <v>37</v>
      </c>
      <c r="K78" s="56"/>
      <c r="L78" s="52"/>
      <c r="M78" s="57"/>
      <c r="N78" s="339" t="s">
        <v>81</v>
      </c>
      <c r="O78" s="339"/>
      <c r="P78" s="339"/>
      <c r="X78" s="24"/>
      <c r="Y78" s="24"/>
    </row>
    <row r="79" spans="2:25" ht="12.75">
      <c r="B79" s="6"/>
      <c r="C79" s="64" t="s">
        <v>311</v>
      </c>
      <c r="D79" s="211" t="s">
        <v>312</v>
      </c>
      <c r="E79" s="210">
        <v>1</v>
      </c>
      <c r="F79" s="66" t="s">
        <v>37</v>
      </c>
      <c r="G79" s="53">
        <f t="shared" si="4"/>
        <v>7.67248692641878E-06</v>
      </c>
      <c r="H79" s="54">
        <f t="shared" si="5"/>
        <v>0</v>
      </c>
      <c r="I79" s="53">
        <f t="shared" si="6"/>
        <v>7.67248692641878E-06</v>
      </c>
      <c r="J79" s="59" t="s">
        <v>37</v>
      </c>
      <c r="K79" s="56"/>
      <c r="L79" s="52"/>
      <c r="M79" s="57"/>
      <c r="N79" s="339" t="s">
        <v>81</v>
      </c>
      <c r="O79" s="339"/>
      <c r="P79" s="339"/>
      <c r="X79" s="24"/>
      <c r="Y79" s="24"/>
    </row>
    <row r="80" spans="2:25" ht="12.75">
      <c r="B80" s="6"/>
      <c r="C80" s="64" t="s">
        <v>313</v>
      </c>
      <c r="D80" s="211" t="s">
        <v>314</v>
      </c>
      <c r="E80" s="210">
        <v>1</v>
      </c>
      <c r="F80" s="66" t="s">
        <v>37</v>
      </c>
      <c r="G80" s="53">
        <f t="shared" si="4"/>
        <v>0.0009463551881386764</v>
      </c>
      <c r="H80" s="54">
        <f t="shared" si="5"/>
        <v>0</v>
      </c>
      <c r="I80" s="53">
        <f t="shared" si="6"/>
        <v>0.0009463551881386764</v>
      </c>
      <c r="J80" s="59" t="s">
        <v>37</v>
      </c>
      <c r="K80" s="56"/>
      <c r="L80" s="52"/>
      <c r="M80" s="57"/>
      <c r="N80" s="339" t="s">
        <v>81</v>
      </c>
      <c r="O80" s="339"/>
      <c r="P80" s="339"/>
      <c r="X80" s="24"/>
      <c r="Y80" s="24"/>
    </row>
    <row r="81" spans="2:25" ht="12.75">
      <c r="B81" s="6"/>
      <c r="C81" s="64" t="s">
        <v>315</v>
      </c>
      <c r="D81" s="211" t="s">
        <v>316</v>
      </c>
      <c r="E81" s="210">
        <v>1</v>
      </c>
      <c r="F81" s="66" t="s">
        <v>37</v>
      </c>
      <c r="G81" s="53">
        <f t="shared" si="4"/>
        <v>8.405878873196753E-08</v>
      </c>
      <c r="H81" s="54">
        <f t="shared" si="5"/>
        <v>0</v>
      </c>
      <c r="I81" s="53">
        <f t="shared" si="6"/>
        <v>8.405878873196753E-08</v>
      </c>
      <c r="J81" s="59" t="s">
        <v>37</v>
      </c>
      <c r="K81" s="56"/>
      <c r="L81" s="52"/>
      <c r="M81" s="57"/>
      <c r="N81" s="339" t="s">
        <v>81</v>
      </c>
      <c r="O81" s="339"/>
      <c r="P81" s="339"/>
      <c r="X81" s="24"/>
      <c r="Y81" s="24"/>
    </row>
    <row r="82" spans="2:25" ht="12.75">
      <c r="B82" s="6"/>
      <c r="C82" s="64" t="s">
        <v>317</v>
      </c>
      <c r="D82" s="211" t="s">
        <v>318</v>
      </c>
      <c r="E82" s="210">
        <v>1</v>
      </c>
      <c r="F82" s="66" t="s">
        <v>37</v>
      </c>
      <c r="G82" s="53">
        <f t="shared" si="4"/>
        <v>0</v>
      </c>
      <c r="H82" s="54">
        <f t="shared" si="5"/>
        <v>0</v>
      </c>
      <c r="I82" s="53">
        <f t="shared" si="6"/>
        <v>0</v>
      </c>
      <c r="J82" s="59" t="s">
        <v>37</v>
      </c>
      <c r="K82" s="56"/>
      <c r="L82" s="52"/>
      <c r="M82" s="57"/>
      <c r="N82" s="232" t="s">
        <v>81</v>
      </c>
      <c r="O82" s="232"/>
      <c r="P82" s="232"/>
      <c r="X82" s="24"/>
      <c r="Y82" s="24"/>
    </row>
    <row r="83" spans="2:25" ht="12.75">
      <c r="B83" s="6"/>
      <c r="C83" s="59"/>
      <c r="D83" s="230"/>
      <c r="E83" s="66"/>
      <c r="F83" s="66"/>
      <c r="G83" s="53">
        <f>IF($C83="",1,VLOOKUP($C83,$C$22:$H$24,3,FALSE))</f>
        <v>1</v>
      </c>
      <c r="H83" s="54">
        <f>IF($C83="","",VLOOKUP($C83,$C$22:$H$24,4,FALSE))</f>
      </c>
      <c r="I83" s="55">
        <f>IF(D83="","",E83*G83*$D$5)</f>
      </c>
      <c r="J83" s="66"/>
      <c r="K83" s="56"/>
      <c r="L83" s="64"/>
      <c r="M83" s="57"/>
      <c r="N83" s="339"/>
      <c r="O83" s="339"/>
      <c r="P83" s="339"/>
      <c r="X83" s="24"/>
      <c r="Y83" s="24"/>
    </row>
    <row r="84" spans="2:25" ht="12.75">
      <c r="B84" s="6"/>
      <c r="C84" s="61" t="s">
        <v>61</v>
      </c>
      <c r="D84" s="69" t="s">
        <v>62</v>
      </c>
      <c r="E84" s="62" t="s">
        <v>74</v>
      </c>
      <c r="F84" s="44"/>
      <c r="G84" s="70"/>
      <c r="H84" s="71"/>
      <c r="I84" s="71"/>
      <c r="J84" s="44"/>
      <c r="K84" s="62"/>
      <c r="L84" s="44" t="s">
        <v>76</v>
      </c>
      <c r="M84" s="63"/>
      <c r="N84" s="341"/>
      <c r="O84" s="341"/>
      <c r="P84" s="341"/>
      <c r="X84" s="24"/>
      <c r="Y84" s="24"/>
    </row>
    <row r="85" spans="2:25" ht="12.75">
      <c r="B85" s="6"/>
      <c r="C85" s="2"/>
      <c r="D85" s="2"/>
      <c r="E85" s="2"/>
      <c r="F85" s="2"/>
      <c r="G85" s="2"/>
      <c r="H85" s="2"/>
      <c r="J85" s="2"/>
      <c r="K85" s="2"/>
      <c r="L85" s="2"/>
      <c r="M85" s="2"/>
      <c r="N85" s="2"/>
      <c r="O85" s="2"/>
      <c r="P85" s="2"/>
      <c r="X85" s="24"/>
      <c r="Y85" s="24"/>
    </row>
    <row r="86" spans="2:16" ht="12.75">
      <c r="B86" s="6"/>
      <c r="C86" s="2"/>
      <c r="D86" s="2"/>
      <c r="E86" s="2"/>
      <c r="F86" s="2"/>
      <c r="G86" s="2"/>
      <c r="H86" s="2"/>
      <c r="J86" s="2"/>
      <c r="K86" s="2"/>
      <c r="L86" s="2"/>
      <c r="M86" s="2"/>
      <c r="N86" s="2"/>
      <c r="O86" s="2"/>
      <c r="P86" s="2"/>
    </row>
    <row r="87" spans="2:16" ht="12.75">
      <c r="B87" s="6"/>
      <c r="C87" s="2"/>
      <c r="D87" s="2"/>
      <c r="E87" s="2"/>
      <c r="F87" s="2"/>
      <c r="G87" s="2"/>
      <c r="H87" s="2"/>
      <c r="J87" s="2"/>
      <c r="K87" s="2"/>
      <c r="L87" s="2"/>
      <c r="M87" s="2"/>
      <c r="N87" s="2"/>
      <c r="O87" s="2"/>
      <c r="P87" s="2"/>
    </row>
    <row r="88" spans="2:16" ht="12.75">
      <c r="B88" s="6"/>
      <c r="C88" s="2"/>
      <c r="D88" s="2"/>
      <c r="E88" s="2"/>
      <c r="F88" s="2"/>
      <c r="G88" s="2"/>
      <c r="H88" s="2"/>
      <c r="J88" s="2"/>
      <c r="K88" s="2"/>
      <c r="L88" s="2"/>
      <c r="M88" s="2"/>
      <c r="N88" s="2"/>
      <c r="O88" s="2"/>
      <c r="P88" s="2"/>
    </row>
    <row r="89" spans="2:16" ht="12.75">
      <c r="B89" s="6"/>
      <c r="C89" s="2"/>
      <c r="D89" s="2"/>
      <c r="E89" s="2"/>
      <c r="F89" s="2"/>
      <c r="G89" s="2"/>
      <c r="H89" s="2"/>
      <c r="J89" s="2"/>
      <c r="K89" s="2"/>
      <c r="L89" s="2"/>
      <c r="M89" s="2"/>
      <c r="N89" s="2"/>
      <c r="O89" s="2"/>
      <c r="P89" s="2"/>
    </row>
    <row r="90" spans="2:16" ht="12.75">
      <c r="B90" s="6"/>
      <c r="C90" s="2"/>
      <c r="D90" s="2"/>
      <c r="E90" s="2"/>
      <c r="F90" s="2"/>
      <c r="G90" s="2"/>
      <c r="H90" s="2"/>
      <c r="J90" s="2"/>
      <c r="K90" s="2"/>
      <c r="L90" s="2"/>
      <c r="M90" s="2"/>
      <c r="N90" s="2"/>
      <c r="O90" s="2"/>
      <c r="P90" s="2"/>
    </row>
    <row r="91" spans="2:16" ht="12.75">
      <c r="B91" s="6"/>
      <c r="C91" s="2"/>
      <c r="D91" s="2"/>
      <c r="E91" s="2"/>
      <c r="F91" s="2"/>
      <c r="G91" s="2"/>
      <c r="H91" s="2"/>
      <c r="J91" s="2"/>
      <c r="K91" s="2"/>
      <c r="L91" s="2"/>
      <c r="M91" s="2"/>
      <c r="N91" s="2"/>
      <c r="O91" s="2"/>
      <c r="P91" s="2"/>
    </row>
    <row r="92" spans="2:16" ht="12.75">
      <c r="B92" s="6"/>
      <c r="C92" s="2"/>
      <c r="D92" s="2"/>
      <c r="E92" s="2"/>
      <c r="F92" s="2"/>
      <c r="G92" s="2"/>
      <c r="H92" s="2"/>
      <c r="J92" s="2"/>
      <c r="K92" s="2"/>
      <c r="L92" s="2"/>
      <c r="M92" s="2"/>
      <c r="N92" s="2"/>
      <c r="O92" s="2"/>
      <c r="P92" s="2"/>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2:256" s="2" customFormat="1" ht="12.75">
      <c r="B103" s="6"/>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2:256" s="2" customFormat="1" ht="12.75">
      <c r="B104" s="6"/>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2:256" s="2" customFormat="1" ht="12.75">
      <c r="B105" s="6"/>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2:256" s="2" customFormat="1" ht="12.75">
      <c r="B106" s="6"/>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s="2" customFormat="1" ht="12.75">
      <c r="B107" s="6"/>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s="2" customFormat="1" ht="12.75">
      <c r="B108" s="6"/>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s="2" customFormat="1" ht="12.75">
      <c r="B109" s="6"/>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2:256" s="2" customFormat="1" ht="12.75">
      <c r="B110" s="6"/>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2:256" s="2" customFormat="1" ht="12.75">
      <c r="B111" s="6"/>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2:256" s="2" customFormat="1" ht="12.75">
      <c r="B112" s="6"/>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2:256" s="2" customFormat="1" ht="12.75">
      <c r="B113" s="6"/>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2:256" s="2" customFormat="1" ht="12.75">
      <c r="B114" s="6"/>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2:256" s="2" customFormat="1" ht="12.75">
      <c r="B115" s="6"/>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2:256" s="2" customFormat="1" ht="12.75">
      <c r="B116" s="6"/>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2:256" s="2" customFormat="1" ht="12.75">
      <c r="B117" s="6"/>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2:256" s="2" customFormat="1" ht="12.75">
      <c r="B118" s="6"/>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2:256" s="2" customFormat="1" ht="12.75">
      <c r="B119" s="6"/>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2:256" s="2" customFormat="1" ht="12.75">
      <c r="B120" s="6"/>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2:256" s="2" customFormat="1" ht="12.75">
      <c r="B121" s="6"/>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2:256" s="2" customFormat="1" ht="12.75">
      <c r="B122" s="6"/>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2:256" s="2" customFormat="1" ht="12.75">
      <c r="B123" s="6"/>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2:256" s="2" customFormat="1" ht="12.75">
      <c r="B124" s="6"/>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2:256" s="2" customFormat="1" ht="12.75">
      <c r="B125" s="6"/>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2:256" s="2" customFormat="1" ht="12.75">
      <c r="B126" s="6"/>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256" s="2" customFormat="1" ht="12.75">
      <c r="B127" s="6"/>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2:256" s="2" customFormat="1" ht="12.75">
      <c r="B128" s="6"/>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2:256" s="2" customFormat="1" ht="12.75">
      <c r="B129" s="6"/>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2:256" s="2" customFormat="1" ht="12.75">
      <c r="B130" s="6"/>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2:256" s="2" customFormat="1" ht="12.75">
      <c r="B131" s="6"/>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2:256" s="2" customFormat="1" ht="12.75">
      <c r="B132" s="6"/>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2:256" s="2" customFormat="1" ht="12.75">
      <c r="B133" s="6"/>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2:256" s="2" customFormat="1" ht="12.75">
      <c r="B134" s="6"/>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2:256" s="2" customFormat="1" ht="12.75">
      <c r="B135" s="6"/>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2:256" s="2" customFormat="1" ht="12.75">
      <c r="B136" s="6"/>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2:256" s="2" customFormat="1" ht="12.75">
      <c r="B137" s="6"/>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2:256" s="2" customFormat="1" ht="12.75">
      <c r="B138" s="6"/>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2:256" s="2" customFormat="1" ht="12.75">
      <c r="B139" s="6"/>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2:256" s="2" customFormat="1" ht="12.75">
      <c r="B140" s="72" t="s">
        <v>86</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 s="73" customFormat="1" ht="12.75">
      <c r="A141" s="6"/>
      <c r="B141" s="6"/>
      <c r="C141" s="6" t="s">
        <v>87</v>
      </c>
      <c r="D141" s="6" t="s">
        <v>88</v>
      </c>
      <c r="E141" s="6" t="s">
        <v>89</v>
      </c>
      <c r="F141" s="6"/>
      <c r="G141" s="6"/>
      <c r="H141" s="6" t="s">
        <v>71</v>
      </c>
      <c r="I141" s="6"/>
      <c r="J141" s="6" t="s">
        <v>70</v>
      </c>
      <c r="K141" s="6"/>
      <c r="L141" s="6"/>
      <c r="M141" s="6"/>
      <c r="N141" s="6"/>
      <c r="O141" s="6"/>
      <c r="P141" s="6"/>
      <c r="Q141" s="6"/>
      <c r="R141" s="6"/>
      <c r="S141" s="6"/>
      <c r="T141" s="6"/>
      <c r="U141" s="6"/>
      <c r="V141" s="6"/>
      <c r="W141" s="6"/>
      <c r="X141" s="6"/>
      <c r="Y141" s="6"/>
    </row>
    <row r="142" spans="2:16" ht="12.75">
      <c r="B142" s="6"/>
      <c r="C142" s="74" t="s">
        <v>76</v>
      </c>
      <c r="D142" s="74" t="s">
        <v>76</v>
      </c>
      <c r="E142" s="74" t="s">
        <v>76</v>
      </c>
      <c r="F142" s="2"/>
      <c r="G142" s="2"/>
      <c r="H142" s="74" t="s">
        <v>76</v>
      </c>
      <c r="J142" s="2"/>
      <c r="K142" s="2"/>
      <c r="L142" s="2"/>
      <c r="M142" s="2"/>
      <c r="N142" s="2"/>
      <c r="O142" s="2"/>
      <c r="P142" s="2"/>
    </row>
    <row r="143" spans="2:16" ht="12.75">
      <c r="B143" s="6"/>
      <c r="C143" s="13" t="s">
        <v>90</v>
      </c>
      <c r="D143" s="2" t="s">
        <v>91</v>
      </c>
      <c r="E143" s="2" t="s">
        <v>92</v>
      </c>
      <c r="F143" s="2"/>
      <c r="G143" s="2"/>
      <c r="H143" s="2" t="s">
        <v>93</v>
      </c>
      <c r="J143" s="2" t="s">
        <v>94</v>
      </c>
      <c r="K143" s="2"/>
      <c r="L143" s="2"/>
      <c r="M143" s="2"/>
      <c r="N143" s="2"/>
      <c r="O143" s="2"/>
      <c r="P143" s="2"/>
    </row>
    <row r="144" spans="2:16" ht="12.75">
      <c r="B144" s="6"/>
      <c r="C144" s="2" t="s">
        <v>95</v>
      </c>
      <c r="D144" s="2" t="s">
        <v>96</v>
      </c>
      <c r="E144" s="2" t="s">
        <v>97</v>
      </c>
      <c r="F144" s="2"/>
      <c r="G144" s="2"/>
      <c r="H144" s="2" t="s">
        <v>98</v>
      </c>
      <c r="J144" s="2" t="s">
        <v>99</v>
      </c>
      <c r="K144" s="2"/>
      <c r="L144" s="2"/>
      <c r="M144" s="2"/>
      <c r="N144" s="2"/>
      <c r="O144" s="2"/>
      <c r="P144" s="2"/>
    </row>
    <row r="145" spans="2:16" ht="12.75">
      <c r="B145" s="6"/>
      <c r="C145" s="2" t="s">
        <v>100</v>
      </c>
      <c r="D145" s="2" t="s">
        <v>101</v>
      </c>
      <c r="E145" s="2" t="s">
        <v>102</v>
      </c>
      <c r="F145" s="2"/>
      <c r="G145" s="2"/>
      <c r="H145" s="2" t="s">
        <v>103</v>
      </c>
      <c r="J145" s="2"/>
      <c r="K145" s="2"/>
      <c r="L145" s="2"/>
      <c r="M145" s="2"/>
      <c r="N145" s="2"/>
      <c r="O145" s="2"/>
      <c r="P145" s="2"/>
    </row>
    <row r="146" spans="2:16" ht="12.75">
      <c r="B146" s="6"/>
      <c r="C146" s="2" t="s">
        <v>104</v>
      </c>
      <c r="D146" s="2" t="s">
        <v>105</v>
      </c>
      <c r="E146" s="2" t="s">
        <v>106</v>
      </c>
      <c r="F146" s="2"/>
      <c r="G146" s="2"/>
      <c r="H146" s="2" t="s">
        <v>107</v>
      </c>
      <c r="J146" s="2"/>
      <c r="K146" s="2"/>
      <c r="L146" s="2"/>
      <c r="M146" s="2"/>
      <c r="N146" s="2"/>
      <c r="O146" s="2"/>
      <c r="P146" s="2"/>
    </row>
    <row r="147" spans="2:16" ht="12.75">
      <c r="B147" s="6"/>
      <c r="C147" s="2" t="s">
        <v>108</v>
      </c>
      <c r="D147" s="2"/>
      <c r="E147" s="2" t="s">
        <v>109</v>
      </c>
      <c r="F147" s="2"/>
      <c r="G147" s="2"/>
      <c r="H147" s="2" t="s">
        <v>109</v>
      </c>
      <c r="J147" s="2"/>
      <c r="K147" s="2"/>
      <c r="L147" s="2"/>
      <c r="M147" s="2"/>
      <c r="N147" s="2"/>
      <c r="O147" s="2"/>
      <c r="P147" s="2"/>
    </row>
    <row r="148" spans="2:16" ht="12.75">
      <c r="B148" s="6"/>
      <c r="C148" s="2" t="s">
        <v>110</v>
      </c>
      <c r="D148" s="2"/>
      <c r="E148" s="2"/>
      <c r="F148" s="2"/>
      <c r="G148" s="2"/>
      <c r="H148" s="2"/>
      <c r="J148" s="2"/>
      <c r="K148" s="2"/>
      <c r="L148" s="2"/>
      <c r="M148" s="2"/>
      <c r="N148" s="2"/>
      <c r="O148" s="2"/>
      <c r="P148" s="2"/>
    </row>
    <row r="149" spans="2:16" ht="12.75">
      <c r="B149" s="6"/>
      <c r="C149" s="2" t="s">
        <v>111</v>
      </c>
      <c r="D149" s="2"/>
      <c r="E149" s="2"/>
      <c r="F149" s="2"/>
      <c r="G149" s="2"/>
      <c r="H149" s="2"/>
      <c r="J149" s="2"/>
      <c r="K149" s="2"/>
      <c r="L149" s="2"/>
      <c r="M149" s="2"/>
      <c r="N149" s="2"/>
      <c r="O149" s="2"/>
      <c r="P149" s="2"/>
    </row>
    <row r="150" spans="2:16" ht="12.75">
      <c r="B150" s="6"/>
      <c r="C150" s="2" t="s">
        <v>112</v>
      </c>
      <c r="D150" s="2"/>
      <c r="E150" s="2"/>
      <c r="F150" s="2"/>
      <c r="G150" s="2"/>
      <c r="H150" s="2"/>
      <c r="J150" s="2"/>
      <c r="K150" s="2"/>
      <c r="L150" s="2"/>
      <c r="M150" s="2"/>
      <c r="N150" s="2"/>
      <c r="O150" s="2"/>
      <c r="P150" s="2"/>
    </row>
    <row r="151" spans="2:16" ht="12.75">
      <c r="B151" s="6"/>
      <c r="C151" s="13" t="s">
        <v>113</v>
      </c>
      <c r="D151" s="2"/>
      <c r="E151" s="2"/>
      <c r="F151" s="2"/>
      <c r="G151" s="2"/>
      <c r="H151" s="2"/>
      <c r="J151" s="2"/>
      <c r="K151" s="2"/>
      <c r="L151" s="2"/>
      <c r="M151" s="2"/>
      <c r="N151" s="2"/>
      <c r="O151" s="2"/>
      <c r="P151" s="2"/>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row r="380" ht="12.75">
      <c r="B380" s="6"/>
    </row>
    <row r="381" ht="12.75">
      <c r="B381" s="6"/>
    </row>
    <row r="382" ht="12.75">
      <c r="B382" s="6"/>
    </row>
    <row r="383" ht="12.75">
      <c r="B383" s="6"/>
    </row>
    <row r="384" ht="12.75">
      <c r="B384" s="6"/>
    </row>
    <row r="385" ht="12.75">
      <c r="B385" s="6"/>
    </row>
    <row r="386" ht="12.75">
      <c r="B386" s="6"/>
    </row>
    <row r="387" ht="12.75">
      <c r="B387" s="6"/>
    </row>
    <row r="388" ht="12.75">
      <c r="B388" s="6"/>
    </row>
    <row r="389" ht="12.75">
      <c r="B389" s="6"/>
    </row>
    <row r="390" ht="12.75">
      <c r="B390" s="6"/>
    </row>
  </sheetData>
  <sheetProtection formatCells="0" formatRows="0" insertRows="0" insertHyperlinks="0" deleteRows="0" selectLockedCells="1"/>
  <mergeCells count="79">
    <mergeCell ref="N63:P63"/>
    <mergeCell ref="N75:P75"/>
    <mergeCell ref="N84:P84"/>
    <mergeCell ref="N53:P53"/>
    <mergeCell ref="N54:P54"/>
    <mergeCell ref="N64:P64"/>
    <mergeCell ref="N77:P77"/>
    <mergeCell ref="N73:P73"/>
    <mergeCell ref="N74:P74"/>
    <mergeCell ref="N58:P58"/>
    <mergeCell ref="N59:P59"/>
    <mergeCell ref="B61:P61"/>
    <mergeCell ref="N55:P55"/>
    <mergeCell ref="N56:P56"/>
    <mergeCell ref="N57:P57"/>
    <mergeCell ref="J41:P41"/>
    <mergeCell ref="N81:P81"/>
    <mergeCell ref="N65:P65"/>
    <mergeCell ref="N66:P66"/>
    <mergeCell ref="N67:P67"/>
    <mergeCell ref="N83:P83"/>
    <mergeCell ref="N68:P68"/>
    <mergeCell ref="N69:P69"/>
    <mergeCell ref="N70:P70"/>
    <mergeCell ref="N71:P71"/>
    <mergeCell ref="N72:P72"/>
    <mergeCell ref="N76:P76"/>
    <mergeCell ref="N78:P78"/>
    <mergeCell ref="N79:P79"/>
    <mergeCell ref="N80:P80"/>
    <mergeCell ref="N52:P52"/>
    <mergeCell ref="J27:P27"/>
    <mergeCell ref="J28:P28"/>
    <mergeCell ref="J29:P29"/>
    <mergeCell ref="J30:P30"/>
    <mergeCell ref="J47:P47"/>
    <mergeCell ref="B50:P50"/>
    <mergeCell ref="J33:P33"/>
    <mergeCell ref="J34:P34"/>
    <mergeCell ref="J35:P35"/>
    <mergeCell ref="J24:P24"/>
    <mergeCell ref="J38:P38"/>
    <mergeCell ref="J39:P39"/>
    <mergeCell ref="J40:P40"/>
    <mergeCell ref="J36:P36"/>
    <mergeCell ref="J37:P37"/>
    <mergeCell ref="B17:C17"/>
    <mergeCell ref="D17:E17"/>
    <mergeCell ref="B20:P20"/>
    <mergeCell ref="J22:P22"/>
    <mergeCell ref="J31:P31"/>
    <mergeCell ref="J32:P32"/>
    <mergeCell ref="J23:P23"/>
    <mergeCell ref="J25:P25"/>
    <mergeCell ref="J26:P26"/>
    <mergeCell ref="G13:O16"/>
    <mergeCell ref="B14:C14"/>
    <mergeCell ref="D14:E14"/>
    <mergeCell ref="B15:C15"/>
    <mergeCell ref="D15:E15"/>
    <mergeCell ref="B16:C16"/>
    <mergeCell ref="D16:E16"/>
    <mergeCell ref="D10:E10"/>
    <mergeCell ref="B11:C11"/>
    <mergeCell ref="D11:E11"/>
    <mergeCell ref="B12:C12"/>
    <mergeCell ref="D12:E12"/>
    <mergeCell ref="B13:C13"/>
    <mergeCell ref="D13:E13"/>
    <mergeCell ref="B8:P8"/>
    <mergeCell ref="J43:P43"/>
    <mergeCell ref="B1:Q1"/>
    <mergeCell ref="B2:Q2"/>
    <mergeCell ref="B4:C4"/>
    <mergeCell ref="B5:C5"/>
    <mergeCell ref="G5:J5"/>
    <mergeCell ref="B6:C6"/>
    <mergeCell ref="D6:O6"/>
    <mergeCell ref="B10:C10"/>
  </mergeCells>
  <conditionalFormatting sqref="H64:H65 H53:H58 H83:H84">
    <cfRule type="cellIs" priority="16" dxfId="6" operator="equal" stopIfTrue="1">
      <formula>0</formula>
    </cfRule>
  </conditionalFormatting>
  <conditionalFormatting sqref="G64:G65 G53:G58 G83:G84">
    <cfRule type="cellIs" priority="15" dxfId="7" operator="equal" stopIfTrue="1">
      <formula>1</formula>
    </cfRule>
  </conditionalFormatting>
  <conditionalFormatting sqref="I65">
    <cfRule type="cellIs" priority="12" dxfId="7" operator="equal" stopIfTrue="1">
      <formula>1</formula>
    </cfRule>
  </conditionalFormatting>
  <conditionalFormatting sqref="H66:H82">
    <cfRule type="cellIs" priority="3" dxfId="6" operator="equal" stopIfTrue="1">
      <formula>0</formula>
    </cfRule>
  </conditionalFormatting>
  <conditionalFormatting sqref="G66:G82">
    <cfRule type="cellIs" priority="2" dxfId="7" operator="equal" stopIfTrue="1">
      <formula>1</formula>
    </cfRule>
  </conditionalFormatting>
  <conditionalFormatting sqref="I66:I82">
    <cfRule type="cellIs" priority="1" dxfId="7" operator="equal" stopIfTrue="1">
      <formula>1</formula>
    </cfRule>
  </conditionalFormatting>
  <dataValidations count="4">
    <dataValidation type="list" allowBlank="1" showInputMessage="1" showErrorMessage="1" sqref="L64:L77">
      <formula1>$H$142:$H$147</formula1>
    </dataValidation>
    <dataValidation type="list" allowBlank="1" showInputMessage="1" showErrorMessage="1" sqref="K64:K77">
      <formula1>$J$142:$J$144</formula1>
    </dataValidation>
    <dataValidation type="list" allowBlank="1" showInputMessage="1" showErrorMessage="1" sqref="K78:K82">
      <formula1>$J$145:$J$147</formula1>
    </dataValidation>
    <dataValidation type="list" allowBlank="1" showInputMessage="1" showErrorMessage="1" sqref="L78:L82">
      <formula1>$H$145:$H$150</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47" t="s">
        <v>13</v>
      </c>
      <c r="B1" s="347"/>
      <c r="C1" s="347"/>
      <c r="D1" s="347"/>
      <c r="E1" s="347"/>
      <c r="F1" s="347"/>
      <c r="G1" s="347"/>
      <c r="H1" s="347"/>
      <c r="I1" s="347"/>
      <c r="J1" s="347"/>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c r="A2" s="75"/>
      <c r="B2" s="75"/>
      <c r="C2" s="75"/>
      <c r="D2" s="75"/>
      <c r="E2" s="75"/>
      <c r="F2" s="75"/>
      <c r="G2" s="75"/>
      <c r="H2" s="75"/>
      <c r="I2" s="75"/>
      <c r="J2" s="75"/>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c r="A3" s="75"/>
      <c r="B3" s="348" t="s">
        <v>53</v>
      </c>
      <c r="C3" s="76" t="s">
        <v>114</v>
      </c>
      <c r="D3" s="350" t="s">
        <v>115</v>
      </c>
      <c r="E3" s="351"/>
      <c r="F3" s="352"/>
      <c r="G3" s="353" t="s">
        <v>116</v>
      </c>
      <c r="H3" s="75"/>
      <c r="I3" s="75"/>
      <c r="J3" s="75"/>
      <c r="N3" s="8"/>
      <c r="O3" s="8"/>
      <c r="P3" s="8"/>
      <c r="Q3" s="8"/>
      <c r="R3" s="8"/>
      <c r="S3" s="8"/>
      <c r="T3" s="8"/>
      <c r="U3" s="8"/>
      <c r="V3" s="8"/>
      <c r="W3" s="8"/>
      <c r="X3" s="8"/>
      <c r="Y3" s="8"/>
      <c r="Z3" s="8"/>
      <c r="AA3" s="8"/>
      <c r="AB3" s="8"/>
      <c r="AC3" s="8"/>
      <c r="AD3" s="8"/>
      <c r="AE3" s="8"/>
      <c r="AF3" s="8"/>
      <c r="AG3" s="8"/>
      <c r="AH3" s="8"/>
      <c r="AI3" s="8"/>
      <c r="AJ3" s="8"/>
      <c r="AK3" s="8"/>
      <c r="AL3" s="8"/>
    </row>
    <row r="4" spans="2:7" ht="15" customHeight="1">
      <c r="B4" s="349"/>
      <c r="C4" s="77">
        <v>3</v>
      </c>
      <c r="D4" s="78">
        <v>1</v>
      </c>
      <c r="E4" s="79">
        <v>2</v>
      </c>
      <c r="F4" s="80">
        <v>3</v>
      </c>
      <c r="G4" s="354"/>
    </row>
    <row r="5" spans="2:7" ht="15" customHeight="1">
      <c r="B5" s="349"/>
      <c r="C5" s="81" t="str">
        <f>D5</f>
        <v>CBTL, 10% Biomass, Microchipped, Separate Gasifiers, Fischer-Tropsch Jet Fuel Production Facility</v>
      </c>
      <c r="D5" s="355" t="str">
        <f>'Data Summary'!D4</f>
        <v>CBTL, 10% Biomass, Microchipped, Separate Gasifiers, Fischer-Tropsch Jet Fuel Production Facility</v>
      </c>
      <c r="E5" s="356"/>
      <c r="F5" s="357"/>
      <c r="G5" s="354"/>
    </row>
    <row r="6" spans="2:7" ht="15">
      <c r="B6" s="349"/>
      <c r="C6" s="82" t="str">
        <f>HLOOKUP($C$4,$D$4:$F$13,3,FALSE)</f>
        <v>Scenario 3 Name</v>
      </c>
      <c r="D6" s="83" t="s">
        <v>117</v>
      </c>
      <c r="E6" s="84" t="s">
        <v>118</v>
      </c>
      <c r="F6" s="85" t="s">
        <v>119</v>
      </c>
      <c r="G6" s="354"/>
    </row>
    <row r="7" spans="2:7" ht="15" customHeight="1">
      <c r="B7" s="86" t="s">
        <v>120</v>
      </c>
      <c r="C7" s="87">
        <f>HLOOKUP($C$4,$D$4:$F$13,4,FALSE)</f>
        <v>0</v>
      </c>
      <c r="D7" s="88"/>
      <c r="E7" s="89"/>
      <c r="F7" s="90"/>
      <c r="G7" s="91" t="s">
        <v>121</v>
      </c>
    </row>
    <row r="8" spans="2:7" ht="15" customHeight="1">
      <c r="B8" s="92" t="s">
        <v>122</v>
      </c>
      <c r="C8" s="93">
        <f>HLOOKUP($C$4,$D$4:$F$13,5,FALSE)</f>
        <v>0</v>
      </c>
      <c r="D8" s="94"/>
      <c r="E8" s="95"/>
      <c r="F8" s="96"/>
      <c r="G8" s="97"/>
    </row>
    <row r="9" spans="2:7" ht="15" customHeight="1">
      <c r="B9" s="98"/>
      <c r="C9" s="99">
        <f>HLOOKUP($C$4,$D$4:$F$13,6,FALSE)</f>
        <v>0</v>
      </c>
      <c r="D9" s="100"/>
      <c r="E9" s="101"/>
      <c r="F9" s="102"/>
      <c r="G9" s="97"/>
    </row>
    <row r="10" spans="2:7" ht="15" customHeight="1">
      <c r="B10" s="98"/>
      <c r="C10" s="99">
        <f>HLOOKUP($C$4,$D$4:$F$13,7,FALSE)</f>
        <v>0</v>
      </c>
      <c r="D10" s="100"/>
      <c r="E10" s="101"/>
      <c r="F10" s="102"/>
      <c r="G10" s="97"/>
    </row>
    <row r="11" spans="2:7" ht="15" customHeight="1">
      <c r="B11" s="98"/>
      <c r="C11" s="103">
        <f>HLOOKUP($C$4,$D$4:$F$13,8,FALSE)</f>
        <v>0</v>
      </c>
      <c r="D11" s="104"/>
      <c r="E11" s="105"/>
      <c r="F11" s="106"/>
      <c r="G11" s="97"/>
    </row>
    <row r="12" spans="2:7" ht="15" customHeight="1">
      <c r="B12" s="98"/>
      <c r="C12" s="103">
        <f>HLOOKUP($C$4,$D$4:$F$13,9,FALSE)</f>
        <v>0</v>
      </c>
      <c r="D12" s="104"/>
      <c r="E12" s="105"/>
      <c r="F12" s="106"/>
      <c r="G12" s="97"/>
    </row>
    <row r="13" spans="2:7" ht="15" customHeight="1" thickBot="1">
      <c r="B13" s="107"/>
      <c r="C13" s="108">
        <f>HLOOKUP($C$4,$D$4:$F$13,10,FALSE)</f>
        <v>0</v>
      </c>
      <c r="D13" s="109"/>
      <c r="E13" s="110"/>
      <c r="F13" s="111"/>
      <c r="G13" s="112"/>
    </row>
    <row r="14" ht="15" customHeight="1"/>
    <row r="15" ht="15" customHeight="1"/>
    <row r="16" ht="15" customHeight="1"/>
    <row r="17" ht="15" customHeight="1"/>
    <row r="18" ht="15" customHeight="1"/>
    <row r="19" ht="18.75">
      <c r="B19" s="113" t="s">
        <v>123</v>
      </c>
    </row>
    <row r="20" spans="2:7" ht="15">
      <c r="B20" s="114" t="s">
        <v>115</v>
      </c>
      <c r="C20" s="358" t="s">
        <v>9</v>
      </c>
      <c r="D20" s="358"/>
      <c r="E20" s="358"/>
      <c r="F20" s="358"/>
      <c r="G20" s="358"/>
    </row>
    <row r="21" spans="2:7" ht="30" customHeight="1">
      <c r="B21" s="115">
        <v>1</v>
      </c>
      <c r="C21" s="344" t="s">
        <v>124</v>
      </c>
      <c r="D21" s="344"/>
      <c r="E21" s="344"/>
      <c r="F21" s="344"/>
      <c r="G21" s="344"/>
    </row>
    <row r="22" spans="2:7" ht="30" customHeight="1">
      <c r="B22" s="115">
        <v>2</v>
      </c>
      <c r="C22" s="345"/>
      <c r="D22" s="345"/>
      <c r="E22" s="345"/>
      <c r="F22" s="345"/>
      <c r="G22" s="345"/>
    </row>
    <row r="23" spans="2:7" ht="30" customHeight="1">
      <c r="B23" s="116">
        <v>3</v>
      </c>
      <c r="C23" s="346"/>
      <c r="D23" s="346"/>
      <c r="E23" s="346"/>
      <c r="F23" s="346"/>
      <c r="G23" s="346"/>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D1" sqref="D1:D16384"/>
    </sheetView>
  </sheetViews>
  <sheetFormatPr defaultColWidth="36.8515625" defaultRowHeight="12.75" customHeight="1"/>
  <cols>
    <col min="1" max="1" width="18.7109375" style="176" customWidth="1"/>
    <col min="2" max="10" width="31.421875" style="175" customWidth="1"/>
    <col min="11" max="27" width="36.8515625" style="175" customWidth="1"/>
    <col min="28" max="28" width="37.00390625" style="175" customWidth="1"/>
    <col min="29" max="35" width="36.8515625" style="175" customWidth="1"/>
    <col min="36" max="44" width="36.8515625" style="176" customWidth="1"/>
    <col min="45" max="45" width="37.140625" style="176" customWidth="1"/>
    <col min="46" max="47" width="36.8515625" style="176" customWidth="1"/>
    <col min="48" max="48" width="36.7109375" style="176" customWidth="1"/>
    <col min="49" max="50" width="36.8515625" style="176" customWidth="1"/>
    <col min="51" max="51" width="36.7109375" style="176" customWidth="1"/>
    <col min="52" max="52" width="37.00390625" style="176" customWidth="1"/>
    <col min="53" max="71" width="36.8515625" style="176" customWidth="1"/>
    <col min="72" max="72" width="37.00390625" style="176" customWidth="1"/>
    <col min="73" max="90" width="36.8515625" style="176" customWidth="1"/>
    <col min="91" max="91" width="36.7109375" style="176" customWidth="1"/>
    <col min="92" max="104" width="36.8515625" style="176" customWidth="1"/>
    <col min="105" max="105" width="36.7109375" style="176" customWidth="1"/>
    <col min="106" max="108" width="36.8515625" style="176" customWidth="1"/>
    <col min="109" max="109" width="36.7109375" style="176" customWidth="1"/>
    <col min="110" max="117" width="36.8515625" style="176" customWidth="1"/>
    <col min="118" max="118" width="36.7109375" style="176" customWidth="1"/>
    <col min="119" max="16384" width="36.8515625" style="176" customWidth="1"/>
  </cols>
  <sheetData>
    <row r="1" spans="1:35" s="121" customFormat="1" ht="12.75" customHeight="1">
      <c r="A1" s="117" t="s">
        <v>125</v>
      </c>
      <c r="B1" s="118"/>
      <c r="C1" s="119"/>
      <c r="D1" s="119"/>
      <c r="E1" s="119"/>
      <c r="F1" s="119"/>
      <c r="G1" s="119"/>
      <c r="H1" s="119"/>
      <c r="I1" s="119"/>
      <c r="J1" s="119"/>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245" s="125" customFormat="1" ht="12.75" customHeight="1">
      <c r="A2" s="122" t="s">
        <v>126</v>
      </c>
      <c r="B2" s="123">
        <v>1</v>
      </c>
      <c r="C2" s="123">
        <v>2</v>
      </c>
      <c r="D2" s="123">
        <v>3</v>
      </c>
      <c r="E2" s="123">
        <v>4</v>
      </c>
      <c r="F2" s="123">
        <v>5</v>
      </c>
      <c r="G2" s="123">
        <v>6</v>
      </c>
      <c r="H2" s="123">
        <v>7</v>
      </c>
      <c r="I2" s="123">
        <v>8</v>
      </c>
      <c r="J2" s="123">
        <v>9</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c r="AK2" s="124">
        <f aca="true" t="shared" si="0" ref="AK2:CV2">IF(AK3="","",AJ2+1)</f>
      </c>
      <c r="AL2" s="124">
        <f t="shared" si="0"/>
      </c>
      <c r="AM2" s="124">
        <f t="shared" si="0"/>
      </c>
      <c r="AN2" s="124">
        <f t="shared" si="0"/>
      </c>
      <c r="AO2" s="124">
        <f t="shared" si="0"/>
      </c>
      <c r="AP2" s="124">
        <f t="shared" si="0"/>
      </c>
      <c r="AQ2" s="124">
        <f t="shared" si="0"/>
      </c>
      <c r="AR2" s="124">
        <f t="shared" si="0"/>
      </c>
      <c r="AS2" s="124">
        <f t="shared" si="0"/>
      </c>
      <c r="AT2" s="124">
        <f t="shared" si="0"/>
      </c>
      <c r="AU2" s="124">
        <f t="shared" si="0"/>
      </c>
      <c r="AV2" s="124">
        <f t="shared" si="0"/>
      </c>
      <c r="AW2" s="124">
        <f t="shared" si="0"/>
      </c>
      <c r="AX2" s="124">
        <f t="shared" si="0"/>
      </c>
      <c r="AY2" s="124">
        <f t="shared" si="0"/>
      </c>
      <c r="AZ2" s="124">
        <f t="shared" si="0"/>
      </c>
      <c r="BA2" s="124">
        <f t="shared" si="0"/>
      </c>
      <c r="BB2" s="124">
        <f t="shared" si="0"/>
      </c>
      <c r="BC2" s="124">
        <f t="shared" si="0"/>
      </c>
      <c r="BD2" s="124">
        <f t="shared" si="0"/>
      </c>
      <c r="BE2" s="124">
        <f t="shared" si="0"/>
      </c>
      <c r="BF2" s="124">
        <f t="shared" si="0"/>
      </c>
      <c r="BG2" s="124">
        <f t="shared" si="0"/>
      </c>
      <c r="BH2" s="124">
        <f t="shared" si="0"/>
      </c>
      <c r="BI2" s="124">
        <f t="shared" si="0"/>
      </c>
      <c r="BJ2" s="124">
        <f t="shared" si="0"/>
      </c>
      <c r="BK2" s="124">
        <f t="shared" si="0"/>
      </c>
      <c r="BL2" s="124">
        <f t="shared" si="0"/>
      </c>
      <c r="BM2" s="124">
        <f t="shared" si="0"/>
      </c>
      <c r="BN2" s="124">
        <f t="shared" si="0"/>
      </c>
      <c r="BO2" s="124">
        <f t="shared" si="0"/>
      </c>
      <c r="BP2" s="124">
        <f t="shared" si="0"/>
      </c>
      <c r="BQ2" s="124">
        <f t="shared" si="0"/>
      </c>
      <c r="BR2" s="124">
        <f t="shared" si="0"/>
      </c>
      <c r="BS2" s="124">
        <f t="shared" si="0"/>
      </c>
      <c r="BT2" s="124">
        <f t="shared" si="0"/>
      </c>
      <c r="BU2" s="124">
        <f t="shared" si="0"/>
      </c>
      <c r="BV2" s="124">
        <f t="shared" si="0"/>
      </c>
      <c r="BW2" s="124">
        <f t="shared" si="0"/>
      </c>
      <c r="BX2" s="124">
        <f t="shared" si="0"/>
      </c>
      <c r="BY2" s="124">
        <f t="shared" si="0"/>
      </c>
      <c r="BZ2" s="124">
        <f t="shared" si="0"/>
      </c>
      <c r="CA2" s="124">
        <f t="shared" si="0"/>
      </c>
      <c r="CB2" s="124">
        <f t="shared" si="0"/>
      </c>
      <c r="CC2" s="124">
        <f t="shared" si="0"/>
      </c>
      <c r="CD2" s="124">
        <f t="shared" si="0"/>
      </c>
      <c r="CE2" s="124">
        <f t="shared" si="0"/>
      </c>
      <c r="CF2" s="124">
        <f t="shared" si="0"/>
      </c>
      <c r="CG2" s="124">
        <f t="shared" si="0"/>
      </c>
      <c r="CH2" s="124">
        <f t="shared" si="0"/>
      </c>
      <c r="CI2" s="124">
        <f t="shared" si="0"/>
      </c>
      <c r="CJ2" s="124">
        <f t="shared" si="0"/>
      </c>
      <c r="CK2" s="124">
        <f t="shared" si="0"/>
      </c>
      <c r="CL2" s="124">
        <f t="shared" si="0"/>
      </c>
      <c r="CM2" s="124">
        <f t="shared" si="0"/>
      </c>
      <c r="CN2" s="124">
        <f t="shared" si="0"/>
      </c>
      <c r="CO2" s="124">
        <f t="shared" si="0"/>
      </c>
      <c r="CP2" s="124">
        <f t="shared" si="0"/>
      </c>
      <c r="CQ2" s="124">
        <f t="shared" si="0"/>
      </c>
      <c r="CR2" s="124">
        <f t="shared" si="0"/>
      </c>
      <c r="CS2" s="124">
        <f t="shared" si="0"/>
      </c>
      <c r="CT2" s="124">
        <f t="shared" si="0"/>
      </c>
      <c r="CU2" s="124">
        <f t="shared" si="0"/>
      </c>
      <c r="CV2" s="124">
        <f t="shared" si="0"/>
      </c>
      <c r="CW2" s="124">
        <f aca="true" t="shared" si="1" ref="CW2:FH2">IF(CW3="","",CV2+1)</f>
      </c>
      <c r="CX2" s="124">
        <f t="shared" si="1"/>
      </c>
      <c r="CY2" s="124">
        <f t="shared" si="1"/>
      </c>
      <c r="CZ2" s="124">
        <f t="shared" si="1"/>
      </c>
      <c r="DA2" s="124">
        <f t="shared" si="1"/>
      </c>
      <c r="DB2" s="124">
        <f t="shared" si="1"/>
      </c>
      <c r="DC2" s="124">
        <f t="shared" si="1"/>
      </c>
      <c r="DD2" s="124">
        <f t="shared" si="1"/>
      </c>
      <c r="DE2" s="124">
        <f t="shared" si="1"/>
      </c>
      <c r="DF2" s="124">
        <f t="shared" si="1"/>
      </c>
      <c r="DG2" s="124">
        <f t="shared" si="1"/>
      </c>
      <c r="DH2" s="124">
        <f t="shared" si="1"/>
      </c>
      <c r="DI2" s="124">
        <f t="shared" si="1"/>
      </c>
      <c r="DJ2" s="124">
        <f t="shared" si="1"/>
      </c>
      <c r="DK2" s="124">
        <f t="shared" si="1"/>
      </c>
      <c r="DL2" s="124">
        <f t="shared" si="1"/>
      </c>
      <c r="DM2" s="124">
        <f t="shared" si="1"/>
      </c>
      <c r="DN2" s="124">
        <f t="shared" si="1"/>
      </c>
      <c r="DO2" s="124">
        <f t="shared" si="1"/>
      </c>
      <c r="DP2" s="124">
        <f t="shared" si="1"/>
      </c>
      <c r="DQ2" s="124">
        <f t="shared" si="1"/>
      </c>
      <c r="DR2" s="124">
        <f t="shared" si="1"/>
      </c>
      <c r="DS2" s="124">
        <f t="shared" si="1"/>
      </c>
      <c r="DT2" s="124">
        <f t="shared" si="1"/>
      </c>
      <c r="DU2" s="124">
        <f t="shared" si="1"/>
      </c>
      <c r="DV2" s="124">
        <f t="shared" si="1"/>
      </c>
      <c r="DW2" s="124">
        <f t="shared" si="1"/>
      </c>
      <c r="DX2" s="124">
        <f t="shared" si="1"/>
      </c>
      <c r="DY2" s="124">
        <f t="shared" si="1"/>
      </c>
      <c r="DZ2" s="124">
        <f t="shared" si="1"/>
      </c>
      <c r="EA2" s="124">
        <f t="shared" si="1"/>
      </c>
      <c r="EB2" s="124">
        <f t="shared" si="1"/>
      </c>
      <c r="EC2" s="124">
        <f t="shared" si="1"/>
      </c>
      <c r="ED2" s="124">
        <f t="shared" si="1"/>
      </c>
      <c r="EE2" s="124">
        <f t="shared" si="1"/>
      </c>
      <c r="EF2" s="124">
        <f t="shared" si="1"/>
      </c>
      <c r="EG2" s="124">
        <f t="shared" si="1"/>
      </c>
      <c r="EH2" s="124">
        <f t="shared" si="1"/>
      </c>
      <c r="EI2" s="124">
        <f t="shared" si="1"/>
      </c>
      <c r="EJ2" s="124">
        <f t="shared" si="1"/>
      </c>
      <c r="EK2" s="124">
        <f t="shared" si="1"/>
      </c>
      <c r="EL2" s="124">
        <f t="shared" si="1"/>
      </c>
      <c r="EM2" s="124">
        <f t="shared" si="1"/>
      </c>
      <c r="EN2" s="124">
        <f t="shared" si="1"/>
      </c>
      <c r="EO2" s="124">
        <f t="shared" si="1"/>
      </c>
      <c r="EP2" s="124">
        <f t="shared" si="1"/>
      </c>
      <c r="EQ2" s="124">
        <f t="shared" si="1"/>
      </c>
      <c r="ER2" s="124">
        <f t="shared" si="1"/>
      </c>
      <c r="ES2" s="124">
        <f t="shared" si="1"/>
      </c>
      <c r="ET2" s="124">
        <f t="shared" si="1"/>
      </c>
      <c r="EU2" s="124">
        <f t="shared" si="1"/>
      </c>
      <c r="EV2" s="124">
        <f t="shared" si="1"/>
      </c>
      <c r="EW2" s="124">
        <f t="shared" si="1"/>
      </c>
      <c r="EX2" s="124">
        <f t="shared" si="1"/>
      </c>
      <c r="EY2" s="124">
        <f t="shared" si="1"/>
      </c>
      <c r="EZ2" s="124">
        <f t="shared" si="1"/>
      </c>
      <c r="FA2" s="124">
        <f t="shared" si="1"/>
      </c>
      <c r="FB2" s="124">
        <f t="shared" si="1"/>
      </c>
      <c r="FC2" s="124">
        <f t="shared" si="1"/>
      </c>
      <c r="FD2" s="124">
        <f t="shared" si="1"/>
      </c>
      <c r="FE2" s="124">
        <f t="shared" si="1"/>
      </c>
      <c r="FF2" s="124">
        <f t="shared" si="1"/>
      </c>
      <c r="FG2" s="124">
        <f t="shared" si="1"/>
      </c>
      <c r="FH2" s="124">
        <f t="shared" si="1"/>
      </c>
      <c r="FI2" s="124">
        <f aca="true" t="shared" si="2" ref="FI2:HT2">IF(FI3="","",FH2+1)</f>
      </c>
      <c r="FJ2" s="124">
        <f t="shared" si="2"/>
      </c>
      <c r="FK2" s="124">
        <f t="shared" si="2"/>
      </c>
      <c r="FL2" s="124">
        <f t="shared" si="2"/>
      </c>
      <c r="FM2" s="124">
        <f t="shared" si="2"/>
      </c>
      <c r="FN2" s="124">
        <f t="shared" si="2"/>
      </c>
      <c r="FO2" s="124">
        <f t="shared" si="2"/>
      </c>
      <c r="FP2" s="124">
        <f t="shared" si="2"/>
      </c>
      <c r="FQ2" s="124">
        <f t="shared" si="2"/>
      </c>
      <c r="FR2" s="124">
        <f t="shared" si="2"/>
      </c>
      <c r="FS2" s="124">
        <f t="shared" si="2"/>
      </c>
      <c r="FT2" s="124">
        <f t="shared" si="2"/>
      </c>
      <c r="FU2" s="124">
        <f t="shared" si="2"/>
      </c>
      <c r="FV2" s="124">
        <f t="shared" si="2"/>
      </c>
      <c r="FW2" s="124">
        <f t="shared" si="2"/>
      </c>
      <c r="FX2" s="124">
        <f t="shared" si="2"/>
      </c>
      <c r="FY2" s="124">
        <f t="shared" si="2"/>
      </c>
      <c r="FZ2" s="124">
        <f t="shared" si="2"/>
      </c>
      <c r="GA2" s="124">
        <f t="shared" si="2"/>
      </c>
      <c r="GB2" s="124">
        <f t="shared" si="2"/>
      </c>
      <c r="GC2" s="124">
        <f t="shared" si="2"/>
      </c>
      <c r="GD2" s="124">
        <f t="shared" si="2"/>
      </c>
      <c r="GE2" s="124">
        <f t="shared" si="2"/>
      </c>
      <c r="GF2" s="124">
        <f t="shared" si="2"/>
      </c>
      <c r="GG2" s="124">
        <f t="shared" si="2"/>
      </c>
      <c r="GH2" s="124">
        <f t="shared" si="2"/>
      </c>
      <c r="GI2" s="124">
        <f t="shared" si="2"/>
      </c>
      <c r="GJ2" s="124">
        <f t="shared" si="2"/>
      </c>
      <c r="GK2" s="124">
        <f t="shared" si="2"/>
      </c>
      <c r="GL2" s="124">
        <f t="shared" si="2"/>
      </c>
      <c r="GM2" s="124">
        <f t="shared" si="2"/>
      </c>
      <c r="GN2" s="124">
        <f t="shared" si="2"/>
      </c>
      <c r="GO2" s="124">
        <f t="shared" si="2"/>
      </c>
      <c r="GP2" s="124">
        <f t="shared" si="2"/>
      </c>
      <c r="GQ2" s="124">
        <f t="shared" si="2"/>
      </c>
      <c r="GR2" s="124">
        <f t="shared" si="2"/>
      </c>
      <c r="GS2" s="124">
        <f t="shared" si="2"/>
      </c>
      <c r="GT2" s="124">
        <f t="shared" si="2"/>
      </c>
      <c r="GU2" s="124">
        <f t="shared" si="2"/>
      </c>
      <c r="GV2" s="124">
        <f t="shared" si="2"/>
      </c>
      <c r="GW2" s="124">
        <f t="shared" si="2"/>
      </c>
      <c r="GX2" s="124">
        <f t="shared" si="2"/>
      </c>
      <c r="GY2" s="124">
        <f t="shared" si="2"/>
      </c>
      <c r="GZ2" s="124">
        <f t="shared" si="2"/>
      </c>
      <c r="HA2" s="124">
        <f t="shared" si="2"/>
      </c>
      <c r="HB2" s="124">
        <f t="shared" si="2"/>
      </c>
      <c r="HC2" s="124">
        <f t="shared" si="2"/>
      </c>
      <c r="HD2" s="124">
        <f t="shared" si="2"/>
      </c>
      <c r="HE2" s="124">
        <f t="shared" si="2"/>
      </c>
      <c r="HF2" s="124">
        <f t="shared" si="2"/>
      </c>
      <c r="HG2" s="124">
        <f t="shared" si="2"/>
      </c>
      <c r="HH2" s="124">
        <f t="shared" si="2"/>
      </c>
      <c r="HI2" s="124">
        <f t="shared" si="2"/>
      </c>
      <c r="HJ2" s="124">
        <f t="shared" si="2"/>
      </c>
      <c r="HK2" s="124">
        <f t="shared" si="2"/>
      </c>
      <c r="HL2" s="124">
        <f t="shared" si="2"/>
      </c>
      <c r="HM2" s="124">
        <f t="shared" si="2"/>
      </c>
      <c r="HN2" s="124">
        <f t="shared" si="2"/>
      </c>
      <c r="HO2" s="124">
        <f t="shared" si="2"/>
      </c>
      <c r="HP2" s="124">
        <f t="shared" si="2"/>
      </c>
      <c r="HQ2" s="124">
        <f t="shared" si="2"/>
      </c>
      <c r="HR2" s="124">
        <f t="shared" si="2"/>
      </c>
      <c r="HS2" s="124">
        <f t="shared" si="2"/>
      </c>
      <c r="HT2" s="124">
        <f t="shared" si="2"/>
      </c>
      <c r="HU2" s="124">
        <f aca="true" t="shared" si="3" ref="HU2:IK2">IF(HU3="","",HT2+1)</f>
      </c>
      <c r="HV2" s="124">
        <f t="shared" si="3"/>
      </c>
      <c r="HW2" s="124">
        <f t="shared" si="3"/>
      </c>
      <c r="HX2" s="124">
        <f t="shared" si="3"/>
      </c>
      <c r="HY2" s="124">
        <f t="shared" si="3"/>
      </c>
      <c r="HZ2" s="124">
        <f t="shared" si="3"/>
      </c>
      <c r="IA2" s="124">
        <f t="shared" si="3"/>
      </c>
      <c r="IB2" s="124">
        <f t="shared" si="3"/>
      </c>
      <c r="IC2" s="124">
        <f t="shared" si="3"/>
      </c>
      <c r="ID2" s="124">
        <f t="shared" si="3"/>
      </c>
      <c r="IE2" s="124">
        <f t="shared" si="3"/>
      </c>
      <c r="IF2" s="124">
        <f t="shared" si="3"/>
      </c>
      <c r="IG2" s="124">
        <f t="shared" si="3"/>
      </c>
      <c r="IH2" s="124">
        <f t="shared" si="3"/>
      </c>
      <c r="II2" s="124">
        <f t="shared" si="3"/>
      </c>
      <c r="IJ2" s="124">
        <f t="shared" si="3"/>
      </c>
      <c r="IK2" s="124">
        <f t="shared" si="3"/>
      </c>
    </row>
    <row r="3" spans="1:210" s="130" customFormat="1" ht="12.75">
      <c r="A3" s="126" t="s">
        <v>127</v>
      </c>
      <c r="B3" s="180" t="s">
        <v>155</v>
      </c>
      <c r="C3" s="180" t="s">
        <v>128</v>
      </c>
      <c r="D3" s="128" t="s">
        <v>155</v>
      </c>
      <c r="E3" s="128"/>
      <c r="F3" s="129"/>
      <c r="G3" s="127"/>
      <c r="H3" s="127"/>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10" s="130" customFormat="1" ht="76.5">
      <c r="A4" s="126" t="s">
        <v>129</v>
      </c>
      <c r="B4" s="127" t="s">
        <v>298</v>
      </c>
      <c r="C4" s="127" t="s">
        <v>191</v>
      </c>
      <c r="D4" s="127" t="s">
        <v>406</v>
      </c>
      <c r="E4" s="127"/>
      <c r="F4" s="129"/>
      <c r="G4" s="127"/>
      <c r="H4" s="127"/>
      <c r="I4" s="127"/>
      <c r="J4" s="127"/>
      <c r="K4" s="128"/>
      <c r="L4" s="127"/>
      <c r="M4" s="127"/>
      <c r="N4" s="127"/>
      <c r="O4" s="128"/>
      <c r="P4" s="128"/>
      <c r="Q4" s="127"/>
      <c r="R4" s="127"/>
      <c r="S4" s="127"/>
      <c r="T4" s="127"/>
      <c r="U4" s="127"/>
      <c r="V4" s="127"/>
      <c r="W4" s="127"/>
      <c r="X4" s="132"/>
      <c r="Y4" s="127"/>
      <c r="Z4" s="128"/>
      <c r="AA4" s="127"/>
      <c r="AB4" s="127"/>
      <c r="AC4" s="128"/>
      <c r="AD4" s="128"/>
      <c r="AE4" s="128"/>
      <c r="AF4" s="128"/>
      <c r="AG4" s="128"/>
      <c r="AH4" s="128"/>
      <c r="AI4" s="128"/>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10" s="138" customFormat="1" ht="12.75">
      <c r="A5" s="134" t="s">
        <v>130</v>
      </c>
      <c r="B5" s="135" t="s">
        <v>192</v>
      </c>
      <c r="C5" s="135" t="s">
        <v>192</v>
      </c>
      <c r="D5" s="135" t="s">
        <v>407</v>
      </c>
      <c r="E5" s="136"/>
      <c r="F5" s="137"/>
      <c r="G5" s="135"/>
      <c r="H5" s="135"/>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9"/>
      <c r="GC5" s="140"/>
      <c r="GD5" s="140"/>
      <c r="GE5" s="140"/>
      <c r="GF5" s="140"/>
      <c r="GG5" s="140"/>
      <c r="GH5" s="140"/>
      <c r="GI5" s="140"/>
      <c r="GJ5" s="140"/>
      <c r="GK5" s="140"/>
      <c r="GL5" s="140"/>
      <c r="GM5" s="140"/>
      <c r="GN5" s="140"/>
      <c r="GO5" s="140"/>
      <c r="GP5" s="140"/>
      <c r="GQ5" s="140"/>
      <c r="GR5" s="140"/>
      <c r="GS5" s="140"/>
      <c r="GT5" s="140"/>
      <c r="GU5" s="140"/>
      <c r="GV5" s="140"/>
      <c r="GW5" s="141"/>
      <c r="GX5" s="140"/>
      <c r="GY5" s="140"/>
      <c r="GZ5" s="140"/>
      <c r="HA5" s="140"/>
      <c r="HB5" s="140"/>
    </row>
    <row r="6" spans="1:210" s="138" customFormat="1" ht="25.5">
      <c r="A6" s="134" t="s">
        <v>131</v>
      </c>
      <c r="B6" s="135" t="s">
        <v>297</v>
      </c>
      <c r="C6" s="135" t="s">
        <v>297</v>
      </c>
      <c r="D6" s="136"/>
      <c r="E6" s="136"/>
      <c r="F6" s="137"/>
      <c r="G6" s="135"/>
      <c r="H6" s="135"/>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row>
    <row r="7" spans="1:210" s="145" customFormat="1" ht="12.75">
      <c r="A7" s="126" t="s">
        <v>132</v>
      </c>
      <c r="B7" s="142" t="s">
        <v>193</v>
      </c>
      <c r="C7" s="142" t="s">
        <v>193</v>
      </c>
      <c r="D7" s="142" t="s">
        <v>408</v>
      </c>
      <c r="E7" s="143"/>
      <c r="F7" s="144"/>
      <c r="G7" s="142"/>
      <c r="H7" s="142"/>
      <c r="I7" s="142"/>
      <c r="J7" s="142"/>
      <c r="K7" s="143"/>
      <c r="L7" s="143"/>
      <c r="M7" s="142"/>
      <c r="N7" s="143"/>
      <c r="O7" s="143"/>
      <c r="P7" s="143"/>
      <c r="Q7" s="142"/>
      <c r="R7" s="143"/>
      <c r="S7" s="142"/>
      <c r="T7" s="143"/>
      <c r="U7" s="143"/>
      <c r="V7" s="143"/>
      <c r="W7" s="143"/>
      <c r="X7" s="143"/>
      <c r="Y7" s="143"/>
      <c r="Z7" s="143"/>
      <c r="AA7" s="143"/>
      <c r="AB7" s="143"/>
      <c r="AC7" s="143"/>
      <c r="AD7" s="143"/>
      <c r="AE7" s="143"/>
      <c r="AF7" s="143"/>
      <c r="AG7" s="143"/>
      <c r="AH7" s="143"/>
      <c r="AI7" s="143"/>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10" s="145" customFormat="1" ht="12.75">
      <c r="A8" s="126" t="s">
        <v>133</v>
      </c>
      <c r="B8" s="142"/>
      <c r="C8" s="142"/>
      <c r="D8" s="143" t="s">
        <v>409</v>
      </c>
      <c r="E8" s="143"/>
      <c r="F8" s="144"/>
      <c r="G8" s="142"/>
      <c r="H8" s="142"/>
      <c r="I8" s="142"/>
      <c r="J8" s="142"/>
      <c r="K8" s="143"/>
      <c r="L8" s="143"/>
      <c r="M8" s="143"/>
      <c r="N8" s="142"/>
      <c r="O8" s="143"/>
      <c r="P8" s="143"/>
      <c r="Q8" s="143"/>
      <c r="R8" s="143"/>
      <c r="S8" s="142"/>
      <c r="T8" s="143"/>
      <c r="U8" s="143"/>
      <c r="V8" s="143"/>
      <c r="W8" s="143"/>
      <c r="X8" s="143"/>
      <c r="Y8" s="143"/>
      <c r="Z8" s="143"/>
      <c r="AA8" s="143"/>
      <c r="AB8" s="143"/>
      <c r="AC8" s="143"/>
      <c r="AD8" s="143"/>
      <c r="AE8" s="143"/>
      <c r="AF8" s="143"/>
      <c r="AG8" s="143"/>
      <c r="AH8" s="143"/>
      <c r="AI8" s="143"/>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10" s="138" customFormat="1" ht="12.75">
      <c r="A9" s="134" t="s">
        <v>134</v>
      </c>
      <c r="B9" s="135"/>
      <c r="C9" s="135"/>
      <c r="D9" s="147"/>
      <c r="E9" s="136"/>
      <c r="F9" s="137"/>
      <c r="G9" s="135"/>
      <c r="H9" s="135"/>
      <c r="I9" s="135"/>
      <c r="J9" s="135"/>
      <c r="K9" s="136"/>
      <c r="L9" s="135"/>
      <c r="M9" s="135"/>
      <c r="N9" s="136"/>
      <c r="O9" s="136"/>
      <c r="P9" s="136"/>
      <c r="Q9" s="147"/>
      <c r="R9" s="136"/>
      <c r="S9" s="135"/>
      <c r="T9" s="135"/>
      <c r="U9" s="135"/>
      <c r="V9" s="136"/>
      <c r="W9" s="136"/>
      <c r="X9" s="136"/>
      <c r="Y9" s="136"/>
      <c r="Z9" s="136"/>
      <c r="AA9" s="136"/>
      <c r="AB9" s="136"/>
      <c r="AC9" s="136"/>
      <c r="AD9" s="136"/>
      <c r="AE9" s="136"/>
      <c r="AF9" s="136"/>
      <c r="AG9" s="136"/>
      <c r="AH9" s="136"/>
      <c r="AI9" s="136"/>
      <c r="AY9" s="139"/>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row>
    <row r="10" spans="1:210" s="138" customFormat="1" ht="12.75">
      <c r="A10" s="134" t="s">
        <v>135</v>
      </c>
      <c r="B10" s="135" t="s">
        <v>194</v>
      </c>
      <c r="C10" s="135" t="s">
        <v>194</v>
      </c>
      <c r="D10" s="135"/>
      <c r="E10" s="136"/>
      <c r="F10" s="137"/>
      <c r="G10" s="135"/>
      <c r="H10" s="135"/>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row>
    <row r="11" spans="1:210" s="145" customFormat="1" ht="12.75">
      <c r="A11" s="126" t="s">
        <v>136</v>
      </c>
      <c r="B11" s="142"/>
      <c r="C11" s="142"/>
      <c r="D11" s="143"/>
      <c r="E11" s="143"/>
      <c r="F11" s="144"/>
      <c r="G11" s="142"/>
      <c r="H11" s="142"/>
      <c r="I11" s="142"/>
      <c r="J11" s="142"/>
      <c r="K11" s="143"/>
      <c r="L11" s="143"/>
      <c r="M11" s="143"/>
      <c r="N11" s="143"/>
      <c r="O11" s="143"/>
      <c r="P11" s="143"/>
      <c r="Q11" s="143"/>
      <c r="R11" s="143"/>
      <c r="S11" s="142"/>
      <c r="T11" s="143"/>
      <c r="U11" s="143"/>
      <c r="V11" s="143"/>
      <c r="W11" s="143"/>
      <c r="X11" s="142"/>
      <c r="Y11" s="143"/>
      <c r="Z11" s="143"/>
      <c r="AA11" s="143"/>
      <c r="AB11" s="143"/>
      <c r="AC11" s="143"/>
      <c r="AD11" s="143"/>
      <c r="AE11" s="143"/>
      <c r="AF11" s="143"/>
      <c r="AG11" s="143"/>
      <c r="AH11" s="143"/>
      <c r="AI11" s="143"/>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10" s="145" customFormat="1" ht="25.5">
      <c r="A12" s="126" t="s">
        <v>137</v>
      </c>
      <c r="B12" s="142"/>
      <c r="C12" s="142"/>
      <c r="D12" s="143"/>
      <c r="E12" s="143"/>
      <c r="F12" s="144"/>
      <c r="G12" s="142"/>
      <c r="H12" s="142"/>
      <c r="I12" s="142"/>
      <c r="J12" s="142"/>
      <c r="K12" s="143"/>
      <c r="L12" s="143"/>
      <c r="M12" s="143"/>
      <c r="N12" s="143"/>
      <c r="O12" s="143"/>
      <c r="P12" s="143"/>
      <c r="Q12" s="143"/>
      <c r="R12" s="143"/>
      <c r="S12" s="142"/>
      <c r="T12" s="143"/>
      <c r="U12" s="143"/>
      <c r="V12" s="143"/>
      <c r="W12" s="143"/>
      <c r="X12" s="142"/>
      <c r="Y12" s="143"/>
      <c r="Z12" s="143"/>
      <c r="AA12" s="143"/>
      <c r="AB12" s="143"/>
      <c r="AC12" s="143"/>
      <c r="AD12" s="143"/>
      <c r="AE12" s="143"/>
      <c r="AF12" s="143"/>
      <c r="AG12" s="143"/>
      <c r="AH12" s="143"/>
      <c r="AI12" s="143"/>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10" s="138" customFormat="1" ht="12.75">
      <c r="A13" s="134" t="s">
        <v>138</v>
      </c>
      <c r="B13" s="135"/>
      <c r="C13" s="135"/>
      <c r="D13" s="136"/>
      <c r="E13" s="136"/>
      <c r="F13" s="137"/>
      <c r="G13" s="135"/>
      <c r="H13" s="135"/>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row>
    <row r="14" spans="1:210" s="138" customFormat="1" ht="12.75">
      <c r="A14" s="134" t="s">
        <v>139</v>
      </c>
      <c r="B14" s="135"/>
      <c r="C14" s="135"/>
      <c r="D14" s="136"/>
      <c r="E14" s="136"/>
      <c r="F14" s="137"/>
      <c r="G14" s="135"/>
      <c r="H14" s="135"/>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row>
    <row r="15" spans="1:210" s="130" customFormat="1" ht="12.75">
      <c r="A15" s="126" t="s">
        <v>140</v>
      </c>
      <c r="B15" s="127"/>
      <c r="C15" s="127"/>
      <c r="D15" s="128"/>
      <c r="E15" s="128"/>
      <c r="F15" s="129"/>
      <c r="G15" s="127"/>
      <c r="H15" s="127"/>
      <c r="I15" s="12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10" s="145" customFormat="1" ht="12.75">
      <c r="A16" s="126" t="s">
        <v>141</v>
      </c>
      <c r="B16" s="142"/>
      <c r="C16" s="142"/>
      <c r="D16" s="143"/>
      <c r="E16" s="143"/>
      <c r="F16" s="144"/>
      <c r="G16" s="142"/>
      <c r="H16" s="142"/>
      <c r="I16" s="142"/>
      <c r="J16" s="142"/>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CC16" s="130"/>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1" customFormat="1" ht="12.75">
      <c r="A17" s="134" t="s">
        <v>142</v>
      </c>
      <c r="B17" s="148"/>
      <c r="C17" s="148"/>
      <c r="D17" s="149"/>
      <c r="E17" s="149"/>
      <c r="F17" s="150"/>
      <c r="G17" s="148"/>
      <c r="H17" s="148"/>
      <c r="I17" s="148"/>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row>
    <row r="18" spans="1:210" s="151" customFormat="1" ht="12.75">
      <c r="A18" s="134" t="s">
        <v>143</v>
      </c>
      <c r="B18" s="148"/>
      <c r="C18" s="148"/>
      <c r="D18" s="149"/>
      <c r="E18" s="149"/>
      <c r="F18" s="150"/>
      <c r="G18" s="148"/>
      <c r="H18" s="148"/>
      <c r="I18" s="148"/>
      <c r="J18" s="148"/>
      <c r="K18" s="149"/>
      <c r="L18" s="149"/>
      <c r="M18" s="149"/>
      <c r="N18" s="149"/>
      <c r="O18" s="149"/>
      <c r="P18" s="149"/>
      <c r="Q18" s="149"/>
      <c r="R18" s="149"/>
      <c r="S18" s="149"/>
      <c r="T18" s="149"/>
      <c r="U18" s="149"/>
      <c r="V18" s="149"/>
      <c r="W18" s="149"/>
      <c r="X18" s="153"/>
      <c r="Y18" s="149"/>
      <c r="Z18" s="149"/>
      <c r="AA18" s="149"/>
      <c r="AB18" s="149"/>
      <c r="AC18" s="149"/>
      <c r="AD18" s="149"/>
      <c r="AE18" s="149"/>
      <c r="AF18" s="149"/>
      <c r="AG18" s="149"/>
      <c r="AH18" s="149"/>
      <c r="AI18" s="149"/>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row>
    <row r="19" spans="1:210" s="130" customFormat="1" ht="12.75">
      <c r="A19" s="126" t="s">
        <v>144</v>
      </c>
      <c r="B19" s="127"/>
      <c r="C19" s="127"/>
      <c r="D19" s="128"/>
      <c r="E19" s="128"/>
      <c r="F19" s="129"/>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9" customFormat="1" ht="12.75">
      <c r="A20" s="154" t="s">
        <v>145</v>
      </c>
      <c r="B20" s="155"/>
      <c r="C20" s="155"/>
      <c r="D20" s="156" t="s">
        <v>410</v>
      </c>
      <c r="E20" s="155"/>
      <c r="F20" s="157"/>
      <c r="G20" s="155"/>
      <c r="H20" s="155"/>
      <c r="I20" s="155"/>
      <c r="J20" s="155"/>
      <c r="K20" s="156"/>
      <c r="L20" s="156"/>
      <c r="M20" s="158"/>
      <c r="N20" s="156"/>
      <c r="P20" s="160"/>
      <c r="Q20" s="156"/>
      <c r="R20" s="156"/>
      <c r="T20" s="156"/>
      <c r="U20" s="156"/>
      <c r="V20" s="156"/>
      <c r="W20" s="156"/>
      <c r="X20" s="156"/>
      <c r="Y20" s="156"/>
      <c r="Z20" s="156"/>
      <c r="AA20" s="160"/>
      <c r="AB20" s="160"/>
      <c r="AC20" s="160"/>
      <c r="AD20" s="160"/>
      <c r="AE20" s="160"/>
      <c r="AF20" s="160"/>
      <c r="AG20" s="160"/>
      <c r="AH20" s="160"/>
      <c r="AI20" s="160"/>
      <c r="AJ20" s="160"/>
      <c r="AK20" s="160"/>
      <c r="AL20" s="160"/>
      <c r="AM20" s="160"/>
      <c r="AN20" s="160"/>
      <c r="AO20" s="160"/>
      <c r="AP20" s="160"/>
      <c r="AQ20" s="160"/>
      <c r="AR20" s="160"/>
      <c r="AS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X20" s="160"/>
      <c r="BY20" s="160"/>
      <c r="BZ20" s="160"/>
      <c r="CA20" s="160"/>
      <c r="CB20" s="160"/>
      <c r="CC20" s="160"/>
      <c r="CD20" s="160"/>
      <c r="CE20" s="160"/>
      <c r="CF20" s="160"/>
      <c r="CG20" s="160"/>
      <c r="CH20" s="160"/>
      <c r="CI20" s="160"/>
      <c r="CK20" s="160"/>
      <c r="CL20" s="160"/>
      <c r="CN20" s="160"/>
      <c r="CO20" s="160"/>
      <c r="CP20" s="160"/>
      <c r="CQ20" s="160"/>
      <c r="CR20" s="160"/>
      <c r="CS20" s="160"/>
      <c r="CT20" s="160"/>
      <c r="CU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GC20" s="158"/>
      <c r="GE20" s="158"/>
      <c r="GI20" s="158"/>
      <c r="GJ20" s="158"/>
      <c r="GK20" s="158"/>
      <c r="GM20" s="158"/>
      <c r="GN20" s="158"/>
      <c r="GO20" s="158"/>
      <c r="GP20" s="158"/>
      <c r="GQ20" s="158"/>
      <c r="GR20" s="158"/>
      <c r="GS20" s="158"/>
      <c r="GT20" s="158"/>
      <c r="GU20" s="158"/>
      <c r="GV20" s="158"/>
      <c r="GW20" s="158"/>
      <c r="GX20" s="158"/>
      <c r="GY20" s="158"/>
      <c r="GZ20" s="158"/>
      <c r="HA20" s="158"/>
      <c r="HB20" s="158"/>
    </row>
    <row r="21" spans="1:210" s="142" customFormat="1" ht="12.75">
      <c r="A21" s="161" t="s">
        <v>146</v>
      </c>
      <c r="B21" s="162"/>
      <c r="C21" s="162"/>
      <c r="D21" s="163"/>
      <c r="E21" s="162"/>
      <c r="F21" s="164"/>
      <c r="G21" s="162"/>
      <c r="H21" s="162"/>
      <c r="I21" s="162"/>
      <c r="J21" s="162"/>
      <c r="K21" s="163"/>
      <c r="L21" s="163"/>
      <c r="M21" s="165"/>
      <c r="N21" s="163"/>
      <c r="P21" s="166"/>
      <c r="Q21" s="163"/>
      <c r="R21" s="163"/>
      <c r="T21" s="163"/>
      <c r="U21" s="163"/>
      <c r="V21" s="163"/>
      <c r="W21" s="163"/>
      <c r="X21" s="163"/>
      <c r="Y21" s="163"/>
      <c r="Z21" s="163"/>
      <c r="AA21" s="166"/>
      <c r="AB21" s="166"/>
      <c r="AC21" s="166"/>
      <c r="AD21" s="166"/>
      <c r="AE21" s="166"/>
      <c r="AF21" s="166"/>
      <c r="AG21" s="166"/>
      <c r="AH21" s="166"/>
      <c r="AI21" s="166"/>
      <c r="AJ21" s="166"/>
      <c r="AK21" s="166"/>
      <c r="AL21" s="166"/>
      <c r="AM21" s="166"/>
      <c r="AN21" s="166"/>
      <c r="AO21" s="166"/>
      <c r="AP21" s="166"/>
      <c r="AQ21" s="166"/>
      <c r="AR21" s="166"/>
      <c r="AS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X21" s="166"/>
      <c r="BY21" s="166"/>
      <c r="BZ21" s="166"/>
      <c r="CA21" s="166"/>
      <c r="CB21" s="166"/>
      <c r="CC21" s="166"/>
      <c r="CD21" s="166"/>
      <c r="CE21" s="166"/>
      <c r="CF21" s="166"/>
      <c r="CG21" s="166"/>
      <c r="CH21" s="166"/>
      <c r="CI21" s="166"/>
      <c r="CK21" s="166"/>
      <c r="CL21" s="166"/>
      <c r="CN21" s="166"/>
      <c r="CO21" s="166"/>
      <c r="CP21" s="166"/>
      <c r="CQ21" s="166"/>
      <c r="CR21" s="166"/>
      <c r="CS21" s="166"/>
      <c r="CT21" s="166"/>
      <c r="CU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GC21" s="165"/>
      <c r="GE21" s="165"/>
      <c r="GI21" s="165"/>
      <c r="GJ21" s="165"/>
      <c r="GK21" s="165"/>
      <c r="GM21" s="165"/>
      <c r="GN21" s="165"/>
      <c r="GO21" s="165"/>
      <c r="GP21" s="165"/>
      <c r="GQ21" s="165"/>
      <c r="GR21" s="165"/>
      <c r="GS21" s="165"/>
      <c r="GT21" s="165"/>
      <c r="GU21" s="165"/>
      <c r="GV21" s="165"/>
      <c r="GW21" s="165"/>
      <c r="GX21" s="165"/>
      <c r="GY21" s="165"/>
      <c r="GZ21" s="165"/>
      <c r="HA21" s="165"/>
      <c r="HB21" s="165"/>
    </row>
    <row r="22" spans="1:210" s="138" customFormat="1" ht="12.75">
      <c r="A22" s="134" t="s">
        <v>147</v>
      </c>
      <c r="B22" s="135"/>
      <c r="C22" s="135"/>
      <c r="D22" s="136"/>
      <c r="E22" s="136"/>
      <c r="F22" s="137"/>
      <c r="G22" s="135"/>
      <c r="H22" s="135"/>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row>
    <row r="23" spans="1:210" s="151" customFormat="1" ht="25.5">
      <c r="A23" s="134" t="s">
        <v>148</v>
      </c>
      <c r="B23" s="148"/>
      <c r="C23" s="148"/>
      <c r="D23" s="148"/>
      <c r="E23" s="149"/>
      <c r="F23" s="150"/>
      <c r="G23" s="135"/>
      <c r="H23" s="148"/>
      <c r="I23" s="148"/>
      <c r="J23" s="148"/>
      <c r="K23" s="136"/>
      <c r="L23" s="149"/>
      <c r="M23" s="135"/>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row>
    <row r="24" spans="1:210" s="145" customFormat="1" ht="25.5">
      <c r="A24" s="126" t="s">
        <v>149</v>
      </c>
      <c r="B24" s="142"/>
      <c r="C24" s="142"/>
      <c r="D24" s="128"/>
      <c r="E24" s="143"/>
      <c r="F24" s="144"/>
      <c r="G24" s="127"/>
      <c r="H24" s="142"/>
      <c r="I24" s="142"/>
      <c r="J24" s="142"/>
      <c r="K24" s="128"/>
      <c r="L24" s="143"/>
      <c r="M24" s="127"/>
      <c r="N24" s="143"/>
      <c r="O24" s="143"/>
      <c r="P24" s="143"/>
      <c r="Q24" s="128"/>
      <c r="R24" s="143"/>
      <c r="S24" s="127"/>
      <c r="T24" s="143"/>
      <c r="U24" s="143"/>
      <c r="V24" s="143"/>
      <c r="W24" s="143"/>
      <c r="X24" s="143"/>
      <c r="Y24" s="143"/>
      <c r="Z24" s="143"/>
      <c r="AA24" s="143"/>
      <c r="AB24" s="143"/>
      <c r="AC24" s="143"/>
      <c r="AD24" s="143"/>
      <c r="AE24" s="143"/>
      <c r="AF24" s="143"/>
      <c r="AG24" s="143"/>
      <c r="AH24" s="143"/>
      <c r="AI24" s="143"/>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0" customFormat="1" ht="12.75">
      <c r="A25" s="126" t="s">
        <v>150</v>
      </c>
      <c r="B25" s="127"/>
      <c r="C25" s="127"/>
      <c r="D25" s="127"/>
      <c r="E25" s="128"/>
      <c r="F25" s="129"/>
      <c r="G25" s="127"/>
      <c r="H25" s="127"/>
      <c r="I25" s="127"/>
      <c r="J25" s="127"/>
      <c r="K25" s="128"/>
      <c r="L25" s="128"/>
      <c r="M25" s="127"/>
      <c r="N25" s="128"/>
      <c r="O25" s="128"/>
      <c r="P25" s="128"/>
      <c r="Q25" s="127"/>
      <c r="R25" s="128"/>
      <c r="S25" s="127"/>
      <c r="T25" s="128"/>
      <c r="U25" s="128"/>
      <c r="V25" s="128"/>
      <c r="W25" s="128"/>
      <c r="X25" s="128"/>
      <c r="Y25" s="128"/>
      <c r="Z25" s="128"/>
      <c r="AA25" s="128"/>
      <c r="AB25" s="128"/>
      <c r="AC25" s="128"/>
      <c r="AD25" s="128"/>
      <c r="AE25" s="128"/>
      <c r="AF25" s="128"/>
      <c r="AG25" s="128"/>
      <c r="AH25" s="128"/>
      <c r="AI25" s="128"/>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8" customFormat="1" ht="103.5" customHeight="1">
      <c r="A26" s="139" t="s">
        <v>151</v>
      </c>
      <c r="B26" s="135" t="s">
        <v>299</v>
      </c>
      <c r="C26" s="135" t="s">
        <v>300</v>
      </c>
      <c r="D26" s="135" t="s">
        <v>411</v>
      </c>
      <c r="E26" s="135"/>
      <c r="F26" s="167"/>
      <c r="G26" s="135"/>
      <c r="H26" s="135"/>
      <c r="I26" s="135"/>
      <c r="J26" s="135"/>
      <c r="K26" s="168"/>
      <c r="L26" s="135"/>
      <c r="M26" s="135"/>
      <c r="N26" s="135"/>
      <c r="O26" s="135"/>
      <c r="P26" s="135"/>
      <c r="Q26" s="135"/>
      <c r="R26" s="135"/>
      <c r="S26" s="135"/>
      <c r="T26" s="135"/>
      <c r="U26" s="135"/>
      <c r="V26" s="135"/>
      <c r="W26" s="135"/>
      <c r="X26" s="135"/>
      <c r="Y26" s="135"/>
      <c r="Z26" s="135"/>
      <c r="AA26" s="169"/>
      <c r="AB26" s="169"/>
      <c r="AC26" s="169"/>
      <c r="AD26" s="135"/>
      <c r="AE26" s="169"/>
      <c r="AF26" s="169"/>
      <c r="AG26" s="169"/>
      <c r="AH26" s="169"/>
      <c r="AI26" s="169"/>
      <c r="AJ26" s="139"/>
      <c r="AK26" s="170"/>
      <c r="AL26" s="170"/>
      <c r="AM26" s="170"/>
      <c r="AN26" s="170"/>
      <c r="AO26" s="170"/>
      <c r="AP26" s="170"/>
      <c r="AQ26" s="170"/>
      <c r="AR26" s="170"/>
      <c r="AS26" s="170"/>
      <c r="AU26" s="139"/>
      <c r="AV26" s="139"/>
      <c r="AW26" s="139"/>
      <c r="AX26" s="139"/>
      <c r="BL26" s="170"/>
      <c r="DS26" s="139"/>
      <c r="DT26" s="139"/>
      <c r="GC26" s="140"/>
      <c r="GD26" s="140"/>
      <c r="GE26" s="140"/>
      <c r="GF26" s="140"/>
      <c r="GG26" s="140"/>
      <c r="GH26" s="140"/>
      <c r="GI26" s="140"/>
      <c r="GJ26" s="140"/>
      <c r="GK26" s="141"/>
      <c r="GL26" s="140"/>
      <c r="GM26" s="140"/>
      <c r="GN26" s="140"/>
      <c r="GO26" s="140"/>
      <c r="GP26" s="140"/>
      <c r="GQ26" s="140"/>
      <c r="GR26" s="140"/>
      <c r="GS26" s="140"/>
      <c r="GT26" s="140"/>
      <c r="GU26" s="140"/>
      <c r="GV26" s="140"/>
      <c r="GW26" s="140"/>
      <c r="GX26" s="140"/>
      <c r="GY26" s="140"/>
      <c r="GZ26" s="140"/>
      <c r="HA26" s="171"/>
      <c r="HB26" s="171"/>
    </row>
    <row r="27" spans="1:35" s="138" customFormat="1" ht="12.75">
      <c r="A27" s="134" t="s">
        <v>152</v>
      </c>
      <c r="B27" s="135"/>
      <c r="C27" s="135"/>
      <c r="D27" s="136"/>
      <c r="E27" s="136"/>
      <c r="F27" s="137"/>
      <c r="G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2:35" s="172" customFormat="1" ht="12.75" customHeight="1">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row>
    <row r="29" spans="2:35" s="172" customFormat="1" ht="12.75" customHeight="1">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2:35" s="172" customFormat="1" ht="12.75" customHeight="1">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2:35" s="172" customFormat="1" ht="12.7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2:35" s="172" customFormat="1" ht="12.75" customHeight="1">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2:35" s="172" customFormat="1" ht="12.7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2:35" s="172" customFormat="1" ht="12.75" customHeight="1">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row>
    <row r="35" spans="2:35" s="172" customFormat="1" ht="12.75" customHeight="1">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row>
    <row r="36" spans="2:35" s="172" customFormat="1" ht="12.75" customHeigh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s="172" customFormat="1" ht="12.7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s="172" customFormat="1" ht="12.75" customHeight="1">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2:35" s="172" customFormat="1" ht="12.75" customHeigh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row>
    <row r="40" spans="2:35" s="172" customFormat="1" ht="12.7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row>
    <row r="50" ht="12.75" customHeight="1">
      <c r="A50" s="174" t="s">
        <v>153</v>
      </c>
    </row>
    <row r="51" spans="2:35" s="177" customFormat="1" ht="12.75" customHeight="1">
      <c r="B51" s="178" t="s">
        <v>154</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row>
    <row r="52" ht="12.75" customHeight="1">
      <c r="B52" s="179" t="s">
        <v>76</v>
      </c>
    </row>
    <row r="53" ht="12.75" customHeight="1">
      <c r="B53" s="180" t="s">
        <v>155</v>
      </c>
    </row>
    <row r="54" ht="12.75" customHeight="1">
      <c r="B54" s="180" t="s">
        <v>156</v>
      </c>
    </row>
    <row r="55" ht="12.75" customHeight="1">
      <c r="B55" s="180" t="s">
        <v>157</v>
      </c>
    </row>
    <row r="56" ht="12.75" customHeight="1">
      <c r="B56" s="180" t="s">
        <v>128</v>
      </c>
    </row>
    <row r="57" ht="12.75" customHeight="1">
      <c r="B57" s="180" t="s">
        <v>158</v>
      </c>
    </row>
    <row r="58" ht="12.75" customHeight="1">
      <c r="B58" s="180" t="s">
        <v>159</v>
      </c>
    </row>
    <row r="59" ht="12.75" customHeight="1">
      <c r="B59" s="180" t="s">
        <v>160</v>
      </c>
    </row>
    <row r="60" ht="12.75" customHeight="1">
      <c r="B60" s="180" t="s">
        <v>161</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
  <dimension ref="A1:AN48"/>
  <sheetViews>
    <sheetView workbookViewId="0" topLeftCell="A1">
      <selection activeCell="B9" sqref="B9"/>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81" t="s">
        <v>326</v>
      </c>
      <c r="B1" s="381"/>
      <c r="C1" s="381"/>
      <c r="D1" s="381"/>
      <c r="E1" s="381"/>
      <c r="F1" s="381"/>
      <c r="G1" s="381"/>
      <c r="H1" s="381"/>
      <c r="I1" s="381"/>
      <c r="J1" s="381"/>
      <c r="K1" s="381"/>
      <c r="L1" s="381"/>
      <c r="P1" s="8"/>
      <c r="Q1" s="8"/>
      <c r="R1" s="8"/>
      <c r="S1" s="8"/>
      <c r="T1" s="8"/>
      <c r="U1" s="8"/>
      <c r="V1" s="8"/>
      <c r="W1" s="8"/>
      <c r="X1" s="8"/>
      <c r="Y1" s="8"/>
      <c r="Z1" s="8"/>
      <c r="AA1" s="8"/>
      <c r="AB1" s="8"/>
      <c r="AC1" s="8"/>
      <c r="AD1" s="8"/>
      <c r="AE1" s="8"/>
      <c r="AF1" s="8"/>
      <c r="AG1" s="8"/>
      <c r="AH1" s="8"/>
      <c r="AI1" s="8"/>
      <c r="AJ1" s="8"/>
      <c r="AK1" s="8"/>
      <c r="AL1" s="8"/>
      <c r="AM1" s="8"/>
      <c r="AN1" s="8"/>
    </row>
    <row r="2" spans="1:8" ht="30" customHeight="1">
      <c r="A2" s="238" t="s">
        <v>327</v>
      </c>
      <c r="C2" s="239"/>
      <c r="D2" s="239"/>
      <c r="E2" s="239"/>
      <c r="F2" s="239"/>
      <c r="G2" s="239"/>
      <c r="H2" s="239"/>
    </row>
    <row r="3" spans="2:11" ht="40.5" customHeight="1">
      <c r="B3" s="240" t="s">
        <v>328</v>
      </c>
      <c r="C3" s="241" t="s">
        <v>329</v>
      </c>
      <c r="D3" s="242" t="s">
        <v>330</v>
      </c>
      <c r="E3" s="242" t="s">
        <v>89</v>
      </c>
      <c r="F3" s="242" t="s">
        <v>331</v>
      </c>
      <c r="G3" s="242" t="s">
        <v>332</v>
      </c>
      <c r="H3" s="242" t="s">
        <v>333</v>
      </c>
      <c r="I3" s="243" t="s">
        <v>17</v>
      </c>
      <c r="J3" s="242" t="s">
        <v>334</v>
      </c>
      <c r="K3" s="242" t="s">
        <v>335</v>
      </c>
    </row>
    <row r="4" spans="2:11" ht="25.5">
      <c r="B4" s="242" t="s">
        <v>336</v>
      </c>
      <c r="C4" s="244" t="s">
        <v>337</v>
      </c>
      <c r="D4" s="245">
        <v>1</v>
      </c>
      <c r="E4" s="245">
        <v>2</v>
      </c>
      <c r="F4" s="245">
        <v>1</v>
      </c>
      <c r="G4" s="245">
        <v>1</v>
      </c>
      <c r="H4" s="245">
        <v>1</v>
      </c>
      <c r="I4" s="246" t="s">
        <v>338</v>
      </c>
      <c r="J4" s="246" t="s">
        <v>339</v>
      </c>
      <c r="K4" s="247" t="s">
        <v>340</v>
      </c>
    </row>
    <row r="5" spans="2:11" ht="12.75">
      <c r="B5" s="242" t="s">
        <v>341</v>
      </c>
      <c r="C5" s="244" t="s">
        <v>337</v>
      </c>
      <c r="D5" s="248">
        <v>1</v>
      </c>
      <c r="E5" s="245">
        <v>2</v>
      </c>
      <c r="F5" s="245">
        <v>1</v>
      </c>
      <c r="G5" s="245">
        <v>1</v>
      </c>
      <c r="H5" s="245">
        <v>1</v>
      </c>
      <c r="I5" s="246" t="s">
        <v>338</v>
      </c>
      <c r="J5" s="246" t="s">
        <v>339</v>
      </c>
      <c r="K5" s="247" t="s">
        <v>340</v>
      </c>
    </row>
    <row r="6" spans="2:11" ht="12.75">
      <c r="B6" s="249" t="s">
        <v>342</v>
      </c>
      <c r="C6" s="244" t="s">
        <v>343</v>
      </c>
      <c r="D6" s="245">
        <v>1</v>
      </c>
      <c r="E6" s="245">
        <v>3</v>
      </c>
      <c r="F6" s="245">
        <v>1</v>
      </c>
      <c r="G6" s="245">
        <v>2</v>
      </c>
      <c r="H6" s="245">
        <v>2</v>
      </c>
      <c r="I6" s="246" t="s">
        <v>344</v>
      </c>
      <c r="J6" s="246" t="s">
        <v>339</v>
      </c>
      <c r="K6" s="247" t="s">
        <v>340</v>
      </c>
    </row>
    <row r="7" spans="2:11" ht="13.5" thickBot="1">
      <c r="B7" s="250"/>
      <c r="C7" s="251"/>
      <c r="D7" s="252"/>
      <c r="E7" s="252"/>
      <c r="F7" s="252"/>
      <c r="G7" s="252"/>
      <c r="H7" s="252"/>
      <c r="I7" s="253"/>
      <c r="J7" s="253"/>
      <c r="K7" s="254"/>
    </row>
    <row r="8" spans="2:11" s="180" customFormat="1" ht="12.75">
      <c r="B8" s="255" t="s">
        <v>68</v>
      </c>
      <c r="C8" s="256"/>
      <c r="D8" s="256"/>
      <c r="E8" s="256"/>
      <c r="F8" s="256"/>
      <c r="G8" s="256"/>
      <c r="H8" s="257"/>
      <c r="I8" s="258" t="str">
        <f>I6</f>
        <v>1,3,1,2,2</v>
      </c>
      <c r="J8" s="382" t="s">
        <v>340</v>
      </c>
      <c r="K8" s="383"/>
    </row>
    <row r="9" spans="2:39" ht="20.25">
      <c r="B9" s="8"/>
      <c r="C9" s="8"/>
      <c r="D9" s="8"/>
      <c r="E9" s="8"/>
      <c r="F9" s="8"/>
      <c r="G9" s="8"/>
      <c r="H9" s="8"/>
      <c r="I9" s="259"/>
      <c r="O9" s="8"/>
      <c r="P9" s="8"/>
      <c r="Q9" s="8"/>
      <c r="R9" s="8"/>
      <c r="S9" s="8"/>
      <c r="T9" s="8"/>
      <c r="U9" s="8"/>
      <c r="V9" s="8"/>
      <c r="W9" s="8"/>
      <c r="X9" s="8"/>
      <c r="Y9" s="8"/>
      <c r="Z9" s="8"/>
      <c r="AA9" s="8"/>
      <c r="AB9" s="8"/>
      <c r="AC9" s="8"/>
      <c r="AD9" s="8"/>
      <c r="AE9" s="8"/>
      <c r="AF9" s="8"/>
      <c r="AG9" s="8"/>
      <c r="AH9" s="8"/>
      <c r="AI9" s="8"/>
      <c r="AJ9" s="8"/>
      <c r="AK9" s="8"/>
      <c r="AL9" s="8"/>
      <c r="AM9" s="8"/>
    </row>
    <row r="10" spans="1:38" ht="20.25">
      <c r="A10" s="260" t="s">
        <v>345</v>
      </c>
      <c r="C10" s="8"/>
      <c r="D10" s="8"/>
      <c r="E10" s="8"/>
      <c r="F10" s="8"/>
      <c r="G10" s="8"/>
      <c r="H10" s="259"/>
      <c r="N10" s="8"/>
      <c r="O10" s="8"/>
      <c r="P10" s="8"/>
      <c r="Q10" s="8"/>
      <c r="R10" s="8"/>
      <c r="S10" s="8"/>
      <c r="T10" s="8"/>
      <c r="U10" s="8"/>
      <c r="V10" s="8"/>
      <c r="W10" s="8"/>
      <c r="X10" s="8"/>
      <c r="Y10" s="8"/>
      <c r="Z10" s="8"/>
      <c r="AA10" s="8"/>
      <c r="AB10" s="8"/>
      <c r="AC10" s="8"/>
      <c r="AD10" s="8"/>
      <c r="AE10" s="8"/>
      <c r="AF10" s="8"/>
      <c r="AG10" s="8"/>
      <c r="AH10" s="8"/>
      <c r="AI10" s="8"/>
      <c r="AJ10" s="8"/>
      <c r="AK10" s="8"/>
      <c r="AL10" s="8"/>
    </row>
    <row r="11" s="262" customFormat="1" ht="13.5" thickBot="1">
      <c r="A11" s="261" t="s">
        <v>346</v>
      </c>
    </row>
    <row r="12" spans="2:7" ht="13.5" thickBot="1">
      <c r="B12" s="384" t="s">
        <v>347</v>
      </c>
      <c r="C12" s="386" t="s">
        <v>348</v>
      </c>
      <c r="D12" s="387"/>
      <c r="E12" s="387"/>
      <c r="F12" s="387"/>
      <c r="G12" s="388"/>
    </row>
    <row r="13" spans="2:7" ht="13.5" thickBot="1">
      <c r="B13" s="385"/>
      <c r="C13" s="263">
        <v>1</v>
      </c>
      <c r="D13" s="263">
        <v>2</v>
      </c>
      <c r="E13" s="263">
        <v>3</v>
      </c>
      <c r="F13" s="263">
        <v>4</v>
      </c>
      <c r="G13" s="263">
        <v>5</v>
      </c>
    </row>
    <row r="14" spans="2:7" ht="60.75" customHeight="1" thickBot="1">
      <c r="B14" s="389" t="s">
        <v>349</v>
      </c>
      <c r="C14" s="264" t="s">
        <v>350</v>
      </c>
      <c r="D14" s="264" t="s">
        <v>351</v>
      </c>
      <c r="E14" s="264" t="s">
        <v>352</v>
      </c>
      <c r="F14" s="264" t="s">
        <v>353</v>
      </c>
      <c r="G14" s="264" t="s">
        <v>354</v>
      </c>
    </row>
    <row r="15" spans="2:7" ht="13.5" customHeight="1" thickBot="1">
      <c r="B15" s="390"/>
      <c r="C15" s="379" t="s">
        <v>355</v>
      </c>
      <c r="D15" s="380"/>
      <c r="E15" s="379" t="s">
        <v>356</v>
      </c>
      <c r="F15" s="392"/>
      <c r="G15" s="380"/>
    </row>
    <row r="16" spans="2:7" ht="36.75" customHeight="1" thickBot="1">
      <c r="B16" s="391"/>
      <c r="C16" s="265" t="s">
        <v>357</v>
      </c>
      <c r="D16" s="393" t="s">
        <v>358</v>
      </c>
      <c r="E16" s="394"/>
      <c r="F16" s="395" t="s">
        <v>359</v>
      </c>
      <c r="G16" s="396"/>
    </row>
    <row r="17" spans="2:7" ht="60.75" thickBot="1">
      <c r="B17" s="266" t="s">
        <v>89</v>
      </c>
      <c r="C17" s="264" t="s">
        <v>360</v>
      </c>
      <c r="D17" s="264" t="s">
        <v>361</v>
      </c>
      <c r="E17" s="264" t="s">
        <v>362</v>
      </c>
      <c r="F17" s="264" t="s">
        <v>363</v>
      </c>
      <c r="G17" s="264" t="s">
        <v>364</v>
      </c>
    </row>
    <row r="18" spans="2:7" ht="36.75" thickBot="1">
      <c r="B18" s="266" t="s">
        <v>331</v>
      </c>
      <c r="C18" s="264" t="s">
        <v>365</v>
      </c>
      <c r="D18" s="264" t="s">
        <v>366</v>
      </c>
      <c r="E18" s="264" t="s">
        <v>367</v>
      </c>
      <c r="F18" s="264" t="s">
        <v>368</v>
      </c>
      <c r="G18" s="264" t="s">
        <v>369</v>
      </c>
    </row>
    <row r="19" spans="2:7" ht="36.75" thickBot="1">
      <c r="B19" s="266" t="s">
        <v>332</v>
      </c>
      <c r="C19" s="264" t="s">
        <v>370</v>
      </c>
      <c r="D19" s="264" t="s">
        <v>371</v>
      </c>
      <c r="E19" s="264" t="s">
        <v>372</v>
      </c>
      <c r="F19" s="264" t="s">
        <v>373</v>
      </c>
      <c r="G19" s="264" t="s">
        <v>374</v>
      </c>
    </row>
    <row r="20" spans="2:7" ht="48.75" thickBot="1">
      <c r="B20" s="266" t="s">
        <v>375</v>
      </c>
      <c r="C20" s="264" t="s">
        <v>376</v>
      </c>
      <c r="D20" s="379" t="s">
        <v>377</v>
      </c>
      <c r="E20" s="380"/>
      <c r="F20" s="264" t="s">
        <v>378</v>
      </c>
      <c r="G20" s="264" t="s">
        <v>379</v>
      </c>
    </row>
    <row r="21" spans="2:7" ht="12.75">
      <c r="B21" s="267"/>
      <c r="C21" s="268"/>
      <c r="D21" s="268"/>
      <c r="E21" s="268"/>
      <c r="F21" s="268"/>
      <c r="G21" s="268"/>
    </row>
    <row r="22" spans="2:7" ht="12.75">
      <c r="B22" s="267"/>
      <c r="C22" s="268"/>
      <c r="D22" s="268"/>
      <c r="E22" s="268"/>
      <c r="F22" s="268"/>
      <c r="G22" s="268"/>
    </row>
    <row r="23" spans="1:18" ht="12.75">
      <c r="A23" s="269" t="s">
        <v>380</v>
      </c>
      <c r="C23" s="190"/>
      <c r="D23" s="190"/>
      <c r="E23" s="190"/>
      <c r="F23" s="190"/>
      <c r="G23" s="190"/>
      <c r="H23" s="190"/>
      <c r="I23" s="190"/>
      <c r="J23" s="190"/>
      <c r="K23" s="190"/>
      <c r="L23" s="190"/>
      <c r="M23" s="190"/>
      <c r="N23" s="190"/>
      <c r="O23" s="190"/>
      <c r="P23" s="190"/>
      <c r="Q23" s="190"/>
      <c r="R23" s="190"/>
    </row>
    <row r="24" spans="2:18" ht="12.75">
      <c r="B24" s="270" t="s">
        <v>381</v>
      </c>
      <c r="C24" s="271"/>
      <c r="D24" s="271"/>
      <c r="E24" s="271"/>
      <c r="F24" s="271"/>
      <c r="G24" s="271"/>
      <c r="H24" s="272"/>
      <c r="I24" s="190"/>
      <c r="J24" s="190"/>
      <c r="K24" s="190"/>
      <c r="L24" s="190"/>
      <c r="M24" s="190"/>
      <c r="N24" s="190"/>
      <c r="O24" s="190"/>
      <c r="P24" s="190"/>
      <c r="Q24" s="190"/>
      <c r="R24" s="190"/>
    </row>
    <row r="25" spans="2:18" ht="65.25" customHeight="1">
      <c r="B25" s="273"/>
      <c r="C25" s="370" t="s">
        <v>382</v>
      </c>
      <c r="D25" s="371"/>
      <c r="E25" s="371"/>
      <c r="F25" s="371"/>
      <c r="G25" s="371"/>
      <c r="H25" s="372"/>
      <c r="N25" s="274"/>
      <c r="O25" s="274"/>
      <c r="P25" s="274"/>
      <c r="Q25" s="274"/>
      <c r="R25" s="274"/>
    </row>
    <row r="26" spans="2:18" ht="12.75">
      <c r="B26" s="273"/>
      <c r="C26" s="275" t="s">
        <v>383</v>
      </c>
      <c r="D26" s="276"/>
      <c r="E26" s="276"/>
      <c r="F26" s="276"/>
      <c r="G26" s="276"/>
      <c r="H26" s="277"/>
      <c r="I26" s="190"/>
      <c r="J26" s="190"/>
      <c r="K26" s="190"/>
      <c r="L26" s="190"/>
      <c r="M26" s="190"/>
      <c r="N26" s="190"/>
      <c r="O26" s="190"/>
      <c r="P26" s="190"/>
      <c r="Q26" s="190"/>
      <c r="R26" s="190"/>
    </row>
    <row r="27" spans="2:18" ht="12.75">
      <c r="B27" s="273"/>
      <c r="C27" s="278" t="s">
        <v>384</v>
      </c>
      <c r="D27" s="279"/>
      <c r="E27" s="279"/>
      <c r="F27" s="279"/>
      <c r="G27" s="279"/>
      <c r="H27" s="280"/>
      <c r="I27" s="190"/>
      <c r="J27" s="190"/>
      <c r="K27" s="190"/>
      <c r="L27" s="190"/>
      <c r="M27" s="190"/>
      <c r="N27" s="190"/>
      <c r="O27" s="190"/>
      <c r="P27" s="190"/>
      <c r="Q27" s="190"/>
      <c r="R27" s="190"/>
    </row>
    <row r="28" spans="2:18" ht="12.75">
      <c r="B28" s="273"/>
      <c r="C28" s="278" t="s">
        <v>385</v>
      </c>
      <c r="D28" s="279"/>
      <c r="E28" s="279"/>
      <c r="F28" s="279"/>
      <c r="G28" s="279"/>
      <c r="H28" s="280"/>
      <c r="I28" s="190"/>
      <c r="J28" s="190"/>
      <c r="K28" s="190"/>
      <c r="L28" s="190"/>
      <c r="M28" s="190"/>
      <c r="N28" s="190"/>
      <c r="O28" s="190"/>
      <c r="P28" s="190"/>
      <c r="Q28" s="190"/>
      <c r="R28" s="190"/>
    </row>
    <row r="29" spans="2:18" ht="12.75">
      <c r="B29" s="273"/>
      <c r="C29" s="278" t="s">
        <v>386</v>
      </c>
      <c r="D29" s="279"/>
      <c r="E29" s="279"/>
      <c r="F29" s="279"/>
      <c r="G29" s="279"/>
      <c r="H29" s="280"/>
      <c r="I29" s="190"/>
      <c r="J29" s="190"/>
      <c r="K29" s="190"/>
      <c r="L29" s="190"/>
      <c r="M29" s="190"/>
      <c r="N29" s="190"/>
      <c r="O29" s="190"/>
      <c r="P29" s="190"/>
      <c r="Q29" s="190"/>
      <c r="R29" s="190"/>
    </row>
    <row r="30" spans="2:18" ht="12.75">
      <c r="B30" s="273"/>
      <c r="C30" s="278" t="s">
        <v>387</v>
      </c>
      <c r="D30" s="279"/>
      <c r="E30" s="279"/>
      <c r="F30" s="279"/>
      <c r="G30" s="279"/>
      <c r="H30" s="280"/>
      <c r="I30" s="190"/>
      <c r="J30" s="190"/>
      <c r="K30" s="190"/>
      <c r="L30" s="190"/>
      <c r="M30" s="190"/>
      <c r="N30" s="190"/>
      <c r="O30" s="190"/>
      <c r="P30" s="190"/>
      <c r="Q30" s="190"/>
      <c r="R30" s="190"/>
    </row>
    <row r="31" spans="2:18" ht="41.25" customHeight="1">
      <c r="B31" s="273"/>
      <c r="C31" s="367" t="s">
        <v>388</v>
      </c>
      <c r="D31" s="368"/>
      <c r="E31" s="368"/>
      <c r="F31" s="368"/>
      <c r="G31" s="368"/>
      <c r="H31" s="369"/>
      <c r="N31" s="281"/>
      <c r="O31" s="281"/>
      <c r="P31" s="281"/>
      <c r="Q31" s="190"/>
      <c r="R31" s="190"/>
    </row>
    <row r="32" spans="2:18" ht="38.25" customHeight="1">
      <c r="B32" s="282"/>
      <c r="C32" s="370" t="s">
        <v>389</v>
      </c>
      <c r="D32" s="371"/>
      <c r="E32" s="371"/>
      <c r="F32" s="371"/>
      <c r="G32" s="371"/>
      <c r="H32" s="372"/>
      <c r="N32" s="274"/>
      <c r="O32" s="274"/>
      <c r="P32" s="274"/>
      <c r="Q32" s="274"/>
      <c r="R32" s="190"/>
    </row>
    <row r="33" spans="2:18" ht="43.5" customHeight="1">
      <c r="B33" s="370" t="s">
        <v>390</v>
      </c>
      <c r="C33" s="371"/>
      <c r="D33" s="371"/>
      <c r="E33" s="371"/>
      <c r="F33" s="371"/>
      <c r="G33" s="371"/>
      <c r="H33" s="372"/>
      <c r="I33" s="190"/>
      <c r="J33" s="190"/>
      <c r="K33" s="190"/>
      <c r="L33" s="190"/>
      <c r="M33" s="190"/>
      <c r="N33" s="190"/>
      <c r="O33" s="190"/>
      <c r="P33" s="190"/>
      <c r="Q33" s="190"/>
      <c r="R33" s="190"/>
    </row>
    <row r="34" spans="2:9" ht="49.5" customHeight="1">
      <c r="B34" s="370" t="s">
        <v>391</v>
      </c>
      <c r="C34" s="371"/>
      <c r="D34" s="371"/>
      <c r="E34" s="371"/>
      <c r="F34" s="371"/>
      <c r="G34" s="371"/>
      <c r="H34" s="372"/>
      <c r="I34" s="283"/>
    </row>
    <row r="35" spans="2:9" ht="46.5" customHeight="1">
      <c r="B35" s="370" t="s">
        <v>392</v>
      </c>
      <c r="C35" s="371"/>
      <c r="D35" s="371"/>
      <c r="E35" s="371"/>
      <c r="F35" s="371"/>
      <c r="G35" s="371"/>
      <c r="H35" s="372"/>
      <c r="I35" s="283"/>
    </row>
    <row r="36" spans="2:9" ht="30" customHeight="1">
      <c r="B36" s="370" t="s">
        <v>393</v>
      </c>
      <c r="C36" s="371"/>
      <c r="D36" s="371"/>
      <c r="E36" s="371"/>
      <c r="F36" s="371"/>
      <c r="G36" s="371"/>
      <c r="H36" s="372"/>
      <c r="I36" s="283"/>
    </row>
    <row r="37" spans="1:9" ht="26.25" customHeight="1">
      <c r="A37" s="284" t="s">
        <v>394</v>
      </c>
      <c r="B37" s="284"/>
      <c r="I37" s="285"/>
    </row>
    <row r="38" spans="2:8" ht="30" customHeight="1">
      <c r="B38" s="374" t="s">
        <v>395</v>
      </c>
      <c r="C38" s="375"/>
      <c r="D38" s="375"/>
      <c r="E38" s="375"/>
      <c r="F38" s="375"/>
      <c r="G38" s="375"/>
      <c r="H38" s="376"/>
    </row>
    <row r="39" spans="2:8" ht="12.75" customHeight="1">
      <c r="B39" s="377" t="s">
        <v>396</v>
      </c>
      <c r="C39" s="378"/>
      <c r="D39" s="378"/>
      <c r="E39" s="378"/>
      <c r="F39" s="378"/>
      <c r="G39" s="286"/>
      <c r="H39" s="287"/>
    </row>
    <row r="40" spans="2:8" ht="29.25" customHeight="1">
      <c r="B40" s="361" t="s">
        <v>397</v>
      </c>
      <c r="C40" s="362"/>
      <c r="D40" s="362"/>
      <c r="E40" s="362"/>
      <c r="F40" s="362"/>
      <c r="G40" s="362"/>
      <c r="H40" s="363"/>
    </row>
    <row r="41" spans="2:8" ht="15" customHeight="1">
      <c r="B41" s="288" t="s">
        <v>398</v>
      </c>
      <c r="C41" s="286"/>
      <c r="D41" s="286"/>
      <c r="E41" s="286"/>
      <c r="F41" s="286"/>
      <c r="G41" s="286"/>
      <c r="H41" s="287"/>
    </row>
    <row r="42" spans="2:8" ht="30.75" customHeight="1">
      <c r="B42" s="361" t="s">
        <v>399</v>
      </c>
      <c r="C42" s="362"/>
      <c r="D42" s="362"/>
      <c r="E42" s="362"/>
      <c r="F42" s="362"/>
      <c r="G42" s="362"/>
      <c r="H42" s="363"/>
    </row>
    <row r="43" spans="2:8" ht="12.75" customHeight="1">
      <c r="B43" s="359" t="s">
        <v>400</v>
      </c>
      <c r="C43" s="360"/>
      <c r="D43" s="360"/>
      <c r="E43" s="360"/>
      <c r="F43" s="360"/>
      <c r="G43" s="360"/>
      <c r="H43" s="287"/>
    </row>
    <row r="44" spans="2:8" ht="35.25" customHeight="1">
      <c r="B44" s="361" t="s">
        <v>401</v>
      </c>
      <c r="C44" s="362"/>
      <c r="D44" s="362"/>
      <c r="E44" s="362"/>
      <c r="F44" s="362"/>
      <c r="G44" s="362"/>
      <c r="H44" s="363"/>
    </row>
    <row r="45" spans="2:8" ht="24.75" customHeight="1">
      <c r="B45" s="364" t="s">
        <v>402</v>
      </c>
      <c r="C45" s="365"/>
      <c r="D45" s="365"/>
      <c r="E45" s="365"/>
      <c r="F45" s="365"/>
      <c r="G45" s="365"/>
      <c r="H45" s="366"/>
    </row>
    <row r="46" spans="2:8" ht="27.75" customHeight="1">
      <c r="B46" s="367" t="s">
        <v>403</v>
      </c>
      <c r="C46" s="368"/>
      <c r="D46" s="368"/>
      <c r="E46" s="368"/>
      <c r="F46" s="368"/>
      <c r="G46" s="368"/>
      <c r="H46" s="369"/>
    </row>
    <row r="47" spans="2:8" ht="21" customHeight="1">
      <c r="B47" s="370" t="s">
        <v>404</v>
      </c>
      <c r="C47" s="371"/>
      <c r="D47" s="371"/>
      <c r="E47" s="371"/>
      <c r="F47" s="371"/>
      <c r="G47" s="371"/>
      <c r="H47" s="372"/>
    </row>
    <row r="48" spans="2:8" ht="26.25" customHeight="1">
      <c r="B48" s="373" t="s">
        <v>405</v>
      </c>
      <c r="C48" s="373"/>
      <c r="D48" s="373"/>
      <c r="E48" s="373"/>
      <c r="F48" s="373"/>
      <c r="G48" s="373"/>
      <c r="H48" s="373"/>
    </row>
  </sheetData>
  <sheetProtection/>
  <mergeCells count="27">
    <mergeCell ref="A1:L1"/>
    <mergeCell ref="J8:K8"/>
    <mergeCell ref="B12:B13"/>
    <mergeCell ref="C12:G12"/>
    <mergeCell ref="B14:B16"/>
    <mergeCell ref="C15:D15"/>
    <mergeCell ref="E15:G15"/>
    <mergeCell ref="D16:E16"/>
    <mergeCell ref="F16:G16"/>
    <mergeCell ref="D20:E20"/>
    <mergeCell ref="C25:H25"/>
    <mergeCell ref="C31:H31"/>
    <mergeCell ref="C32:H32"/>
    <mergeCell ref="B33:H33"/>
    <mergeCell ref="B34:H34"/>
    <mergeCell ref="B35:H35"/>
    <mergeCell ref="B36:H36"/>
    <mergeCell ref="B38:H38"/>
    <mergeCell ref="B39:F39"/>
    <mergeCell ref="B40:H40"/>
    <mergeCell ref="B42:H42"/>
    <mergeCell ref="B43:G43"/>
    <mergeCell ref="B44:H44"/>
    <mergeCell ref="B45:H45"/>
    <mergeCell ref="B46:H46"/>
    <mergeCell ref="B47:H47"/>
    <mergeCell ref="B48:H48"/>
  </mergeCells>
  <printOptions/>
  <pageMargins left="0.25" right="0.25" top="0.75" bottom="0.75" header="0.3" footer="0.3"/>
  <pageSetup fitToHeight="2" horizontalDpi="600" verticalDpi="600" orientation="landscape" paperSize="3" scale="96" r:id="rId1"/>
  <headerFooter>
    <oddFooter>&amp;CPage &amp;P&amp;R&amp;F</oddFooter>
  </headerFooter>
  <rowBreaks count="1" manualBreakCount="1">
    <brk id="22" max="11" man="1"/>
  </rowBreaks>
</worksheet>
</file>

<file path=xl/worksheets/sheet6.xml><?xml version="1.0" encoding="utf-8"?>
<worksheet xmlns="http://schemas.openxmlformats.org/spreadsheetml/2006/main" xmlns:r="http://schemas.openxmlformats.org/officeDocument/2006/relationships">
  <sheetPr codeName="Sheet2"/>
  <dimension ref="A1:AW105"/>
  <sheetViews>
    <sheetView zoomScale="85" zoomScaleNormal="85" zoomScalePageLayoutView="0" workbookViewId="0" topLeftCell="A1">
      <selection activeCell="A1" sqref="A1"/>
    </sheetView>
  </sheetViews>
  <sheetFormatPr defaultColWidth="9.140625" defaultRowHeight="15"/>
  <cols>
    <col min="2" max="2" width="26.28125" style="0" customWidth="1"/>
    <col min="3" max="3" width="16.00390625" style="0" bestFit="1" customWidth="1"/>
    <col min="4" max="4" width="12.00390625" style="0" customWidth="1"/>
    <col min="5" max="5" width="12.7109375" style="0" customWidth="1"/>
    <col min="8" max="8" width="9.28125" style="0" bestFit="1" customWidth="1"/>
    <col min="10" max="10" width="12.28125" style="0" bestFit="1" customWidth="1"/>
    <col min="19" max="19" width="12.28125" style="0" bestFit="1" customWidth="1"/>
  </cols>
  <sheetData>
    <row r="1" s="8" customFormat="1" ht="20.25">
      <c r="H1" s="75" t="s">
        <v>255</v>
      </c>
    </row>
    <row r="2" spans="1:9" s="182" customFormat="1" ht="18" customHeight="1">
      <c r="A2" s="181" t="s">
        <v>18</v>
      </c>
      <c r="C2" s="183"/>
      <c r="D2" s="184"/>
      <c r="E2" s="184"/>
      <c r="F2" s="184"/>
      <c r="G2" s="184"/>
      <c r="H2" s="184"/>
      <c r="I2" s="181" t="s">
        <v>59</v>
      </c>
    </row>
    <row r="3" spans="1:3" s="182" customFormat="1" ht="15">
      <c r="A3" s="185" t="s">
        <v>256</v>
      </c>
      <c r="C3" s="186"/>
    </row>
    <row r="4" spans="2:35" ht="15">
      <c r="B4" t="s">
        <v>195</v>
      </c>
      <c r="C4" t="s">
        <v>309</v>
      </c>
      <c r="R4" t="s">
        <v>195</v>
      </c>
      <c r="S4" t="s">
        <v>309</v>
      </c>
      <c r="AH4" t="s">
        <v>195</v>
      </c>
      <c r="AI4" t="s">
        <v>309</v>
      </c>
    </row>
    <row r="5" spans="2:35" ht="15">
      <c r="B5" t="s">
        <v>196</v>
      </c>
      <c r="C5" t="s">
        <v>197</v>
      </c>
      <c r="R5" t="s">
        <v>196</v>
      </c>
      <c r="S5" t="s">
        <v>198</v>
      </c>
      <c r="AH5" t="s">
        <v>196</v>
      </c>
      <c r="AI5" t="s">
        <v>199</v>
      </c>
    </row>
    <row r="7" spans="3:35" ht="15">
      <c r="C7" t="s">
        <v>200</v>
      </c>
      <c r="S7" t="s">
        <v>200</v>
      </c>
      <c r="AI7" t="s">
        <v>200</v>
      </c>
    </row>
    <row r="8" spans="2:49" ht="15">
      <c r="B8" t="s">
        <v>201</v>
      </c>
      <c r="C8" t="s">
        <v>202</v>
      </c>
      <c r="D8" t="s">
        <v>183</v>
      </c>
      <c r="E8" t="s">
        <v>203</v>
      </c>
      <c r="F8" t="s">
        <v>184</v>
      </c>
      <c r="G8" t="s">
        <v>204</v>
      </c>
      <c r="H8" t="s">
        <v>205</v>
      </c>
      <c r="I8" t="s">
        <v>206</v>
      </c>
      <c r="J8" t="s">
        <v>207</v>
      </c>
      <c r="K8" t="s">
        <v>208</v>
      </c>
      <c r="L8" t="s">
        <v>209</v>
      </c>
      <c r="M8" t="s">
        <v>210</v>
      </c>
      <c r="N8" t="s">
        <v>211</v>
      </c>
      <c r="O8" t="s">
        <v>186</v>
      </c>
      <c r="P8" t="s">
        <v>212</v>
      </c>
      <c r="Q8" t="s">
        <v>187</v>
      </c>
      <c r="R8" t="s">
        <v>201</v>
      </c>
      <c r="S8" t="s">
        <v>202</v>
      </c>
      <c r="T8" t="s">
        <v>183</v>
      </c>
      <c r="U8" t="s">
        <v>203</v>
      </c>
      <c r="V8" t="s">
        <v>184</v>
      </c>
      <c r="W8" t="s">
        <v>204</v>
      </c>
      <c r="X8" t="s">
        <v>205</v>
      </c>
      <c r="Y8" t="s">
        <v>206</v>
      </c>
      <c r="Z8" t="s">
        <v>207</v>
      </c>
      <c r="AA8" t="s">
        <v>208</v>
      </c>
      <c r="AB8" t="s">
        <v>209</v>
      </c>
      <c r="AC8" t="s">
        <v>210</v>
      </c>
      <c r="AD8" t="s">
        <v>211</v>
      </c>
      <c r="AE8" t="s">
        <v>186</v>
      </c>
      <c r="AF8" t="s">
        <v>212</v>
      </c>
      <c r="AG8" t="s">
        <v>187</v>
      </c>
      <c r="AH8" t="s">
        <v>201</v>
      </c>
      <c r="AI8" t="s">
        <v>202</v>
      </c>
      <c r="AJ8" t="s">
        <v>183</v>
      </c>
      <c r="AK8" t="s">
        <v>203</v>
      </c>
      <c r="AL8" t="s">
        <v>184</v>
      </c>
      <c r="AM8" t="s">
        <v>204</v>
      </c>
      <c r="AN8" t="s">
        <v>205</v>
      </c>
      <c r="AO8" t="s">
        <v>206</v>
      </c>
      <c r="AP8" t="s">
        <v>207</v>
      </c>
      <c r="AQ8" t="s">
        <v>208</v>
      </c>
      <c r="AR8" t="s">
        <v>209</v>
      </c>
      <c r="AS8" t="s">
        <v>210</v>
      </c>
      <c r="AT8" t="s">
        <v>211</v>
      </c>
      <c r="AU8" t="s">
        <v>186</v>
      </c>
      <c r="AV8" t="s">
        <v>212</v>
      </c>
      <c r="AW8" t="s">
        <v>187</v>
      </c>
    </row>
    <row r="9" spans="2:49" ht="15">
      <c r="B9" t="s">
        <v>213</v>
      </c>
      <c r="C9">
        <v>0</v>
      </c>
      <c r="D9">
        <v>0</v>
      </c>
      <c r="E9">
        <v>0</v>
      </c>
      <c r="F9">
        <v>0</v>
      </c>
      <c r="G9">
        <v>0</v>
      </c>
      <c r="H9">
        <v>0</v>
      </c>
      <c r="I9">
        <v>0</v>
      </c>
      <c r="J9">
        <v>0</v>
      </c>
      <c r="K9">
        <v>0</v>
      </c>
      <c r="L9">
        <v>0</v>
      </c>
      <c r="M9">
        <v>2387684.73</v>
      </c>
      <c r="N9">
        <v>0</v>
      </c>
      <c r="O9">
        <v>0</v>
      </c>
      <c r="P9">
        <v>0</v>
      </c>
      <c r="Q9">
        <v>0</v>
      </c>
      <c r="R9" t="s">
        <v>213</v>
      </c>
      <c r="S9">
        <v>0</v>
      </c>
      <c r="T9">
        <v>0</v>
      </c>
      <c r="U9">
        <v>0</v>
      </c>
      <c r="V9">
        <v>0</v>
      </c>
      <c r="W9">
        <v>0</v>
      </c>
      <c r="X9">
        <v>0</v>
      </c>
      <c r="Y9">
        <v>0</v>
      </c>
      <c r="Z9">
        <v>0</v>
      </c>
      <c r="AA9">
        <v>0</v>
      </c>
      <c r="AB9">
        <v>0</v>
      </c>
      <c r="AC9">
        <v>2378587.33</v>
      </c>
      <c r="AD9">
        <v>0</v>
      </c>
      <c r="AE9">
        <v>0</v>
      </c>
      <c r="AF9">
        <v>0</v>
      </c>
      <c r="AG9">
        <v>0</v>
      </c>
      <c r="AH9" t="s">
        <v>213</v>
      </c>
      <c r="AI9">
        <v>0</v>
      </c>
      <c r="AJ9">
        <v>0</v>
      </c>
      <c r="AK9">
        <v>0</v>
      </c>
      <c r="AL9">
        <v>0</v>
      </c>
      <c r="AM9">
        <v>0</v>
      </c>
      <c r="AN9">
        <v>0</v>
      </c>
      <c r="AO9">
        <v>0</v>
      </c>
      <c r="AP9">
        <v>0</v>
      </c>
      <c r="AQ9">
        <v>0</v>
      </c>
      <c r="AR9">
        <v>0</v>
      </c>
      <c r="AS9">
        <v>2441624.84</v>
      </c>
      <c r="AT9">
        <v>0</v>
      </c>
      <c r="AU9">
        <v>0</v>
      </c>
      <c r="AV9">
        <v>0</v>
      </c>
      <c r="AW9">
        <v>0</v>
      </c>
    </row>
    <row r="10" spans="2:49" ht="15">
      <c r="B10" t="s">
        <v>214</v>
      </c>
      <c r="C10">
        <v>0</v>
      </c>
      <c r="D10">
        <v>0</v>
      </c>
      <c r="E10">
        <v>0</v>
      </c>
      <c r="F10">
        <v>0</v>
      </c>
      <c r="G10">
        <v>0</v>
      </c>
      <c r="H10">
        <v>0</v>
      </c>
      <c r="I10">
        <v>0</v>
      </c>
      <c r="J10">
        <v>0</v>
      </c>
      <c r="K10">
        <v>0</v>
      </c>
      <c r="L10">
        <v>0</v>
      </c>
      <c r="M10">
        <v>2161437.04</v>
      </c>
      <c r="N10">
        <v>0</v>
      </c>
      <c r="O10">
        <v>0</v>
      </c>
      <c r="P10">
        <v>0</v>
      </c>
      <c r="Q10">
        <v>0</v>
      </c>
      <c r="R10" t="s">
        <v>214</v>
      </c>
      <c r="S10">
        <v>0</v>
      </c>
      <c r="T10">
        <v>0</v>
      </c>
      <c r="U10">
        <v>0</v>
      </c>
      <c r="V10">
        <v>0</v>
      </c>
      <c r="W10">
        <v>0</v>
      </c>
      <c r="X10">
        <v>0</v>
      </c>
      <c r="Y10">
        <v>0</v>
      </c>
      <c r="Z10">
        <v>0</v>
      </c>
      <c r="AA10">
        <v>0</v>
      </c>
      <c r="AB10">
        <v>0</v>
      </c>
      <c r="AC10">
        <v>2207031.72</v>
      </c>
      <c r="AD10">
        <v>0</v>
      </c>
      <c r="AE10">
        <v>0</v>
      </c>
      <c r="AF10">
        <v>0</v>
      </c>
      <c r="AG10">
        <v>0</v>
      </c>
      <c r="AH10" t="s">
        <v>214</v>
      </c>
      <c r="AI10">
        <v>0</v>
      </c>
      <c r="AJ10">
        <v>0</v>
      </c>
      <c r="AK10">
        <v>0</v>
      </c>
      <c r="AL10">
        <v>0</v>
      </c>
      <c r="AM10">
        <v>0</v>
      </c>
      <c r="AN10">
        <v>0</v>
      </c>
      <c r="AO10">
        <v>0</v>
      </c>
      <c r="AP10">
        <v>0</v>
      </c>
      <c r="AQ10">
        <v>0</v>
      </c>
      <c r="AR10">
        <v>0</v>
      </c>
      <c r="AS10">
        <v>2157640.62</v>
      </c>
      <c r="AT10">
        <v>0</v>
      </c>
      <c r="AU10">
        <v>0</v>
      </c>
      <c r="AV10">
        <v>0</v>
      </c>
      <c r="AW10">
        <v>0</v>
      </c>
    </row>
    <row r="11" spans="2:49" ht="15">
      <c r="B11" t="s">
        <v>215</v>
      </c>
      <c r="C11">
        <v>0</v>
      </c>
      <c r="D11">
        <v>0</v>
      </c>
      <c r="E11">
        <v>0</v>
      </c>
      <c r="F11">
        <v>0</v>
      </c>
      <c r="G11">
        <v>0</v>
      </c>
      <c r="H11">
        <v>0</v>
      </c>
      <c r="I11">
        <v>0</v>
      </c>
      <c r="J11">
        <v>0</v>
      </c>
      <c r="K11">
        <v>0</v>
      </c>
      <c r="L11">
        <v>0</v>
      </c>
      <c r="M11">
        <v>360027.729</v>
      </c>
      <c r="N11">
        <v>0</v>
      </c>
      <c r="O11">
        <v>0</v>
      </c>
      <c r="P11">
        <v>0</v>
      </c>
      <c r="Q11">
        <v>0</v>
      </c>
      <c r="R11" t="s">
        <v>215</v>
      </c>
      <c r="S11">
        <v>0</v>
      </c>
      <c r="T11">
        <v>0</v>
      </c>
      <c r="U11">
        <v>0</v>
      </c>
      <c r="V11">
        <v>0</v>
      </c>
      <c r="W11">
        <v>0</v>
      </c>
      <c r="X11">
        <v>0</v>
      </c>
      <c r="Y11">
        <v>0</v>
      </c>
      <c r="Z11">
        <v>0</v>
      </c>
      <c r="AA11">
        <v>0</v>
      </c>
      <c r="AB11">
        <v>0</v>
      </c>
      <c r="AC11">
        <v>354647.468</v>
      </c>
      <c r="AD11">
        <v>0</v>
      </c>
      <c r="AE11">
        <v>0</v>
      </c>
      <c r="AF11">
        <v>0</v>
      </c>
      <c r="AG11">
        <v>0</v>
      </c>
      <c r="AH11" t="s">
        <v>215</v>
      </c>
      <c r="AI11">
        <v>0</v>
      </c>
      <c r="AJ11">
        <v>0</v>
      </c>
      <c r="AK11">
        <v>0</v>
      </c>
      <c r="AL11">
        <v>0</v>
      </c>
      <c r="AM11">
        <v>0</v>
      </c>
      <c r="AN11">
        <v>0</v>
      </c>
      <c r="AO11">
        <v>0</v>
      </c>
      <c r="AP11">
        <v>0</v>
      </c>
      <c r="AQ11">
        <v>0</v>
      </c>
      <c r="AR11">
        <v>0</v>
      </c>
      <c r="AS11">
        <v>372079.906</v>
      </c>
      <c r="AT11">
        <v>0</v>
      </c>
      <c r="AU11">
        <v>0</v>
      </c>
      <c r="AV11">
        <v>0</v>
      </c>
      <c r="AW11">
        <v>0</v>
      </c>
    </row>
    <row r="12" spans="2:49" ht="15">
      <c r="B12" t="s">
        <v>216</v>
      </c>
      <c r="C12">
        <v>0</v>
      </c>
      <c r="D12">
        <v>0</v>
      </c>
      <c r="E12">
        <v>0</v>
      </c>
      <c r="F12">
        <v>0</v>
      </c>
      <c r="G12">
        <v>0</v>
      </c>
      <c r="H12">
        <v>0</v>
      </c>
      <c r="I12">
        <v>0</v>
      </c>
      <c r="J12">
        <v>0</v>
      </c>
      <c r="K12">
        <v>0</v>
      </c>
      <c r="L12">
        <v>0</v>
      </c>
      <c r="M12">
        <v>240159.675</v>
      </c>
      <c r="N12">
        <v>0</v>
      </c>
      <c r="O12">
        <v>0</v>
      </c>
      <c r="P12">
        <v>0</v>
      </c>
      <c r="Q12">
        <v>0</v>
      </c>
      <c r="R12" t="s">
        <v>216</v>
      </c>
      <c r="S12">
        <v>0</v>
      </c>
      <c r="T12">
        <v>0</v>
      </c>
      <c r="U12">
        <v>0</v>
      </c>
      <c r="V12">
        <v>0</v>
      </c>
      <c r="W12">
        <v>0</v>
      </c>
      <c r="X12">
        <v>0</v>
      </c>
      <c r="Y12">
        <v>0</v>
      </c>
      <c r="Z12">
        <v>0</v>
      </c>
      <c r="AA12">
        <v>0</v>
      </c>
      <c r="AB12">
        <v>0</v>
      </c>
      <c r="AC12">
        <v>245225.75</v>
      </c>
      <c r="AD12">
        <v>0</v>
      </c>
      <c r="AE12">
        <v>0</v>
      </c>
      <c r="AF12">
        <v>0</v>
      </c>
      <c r="AG12">
        <v>0</v>
      </c>
      <c r="AH12" t="s">
        <v>216</v>
      </c>
      <c r="AI12">
        <v>0</v>
      </c>
      <c r="AJ12">
        <v>0</v>
      </c>
      <c r="AK12">
        <v>0</v>
      </c>
      <c r="AL12">
        <v>0</v>
      </c>
      <c r="AM12">
        <v>0</v>
      </c>
      <c r="AN12">
        <v>0</v>
      </c>
      <c r="AO12">
        <v>0</v>
      </c>
      <c r="AP12">
        <v>0</v>
      </c>
      <c r="AQ12">
        <v>0</v>
      </c>
      <c r="AR12">
        <v>0</v>
      </c>
      <c r="AS12">
        <v>239737.85</v>
      </c>
      <c r="AT12">
        <v>0</v>
      </c>
      <c r="AU12">
        <v>0</v>
      </c>
      <c r="AV12">
        <v>0</v>
      </c>
      <c r="AW12">
        <v>0</v>
      </c>
    </row>
    <row r="13" spans="2:49" ht="15">
      <c r="B13" t="s">
        <v>217</v>
      </c>
      <c r="C13">
        <v>0</v>
      </c>
      <c r="D13">
        <v>0</v>
      </c>
      <c r="E13">
        <v>0</v>
      </c>
      <c r="F13">
        <v>0</v>
      </c>
      <c r="G13">
        <v>0</v>
      </c>
      <c r="H13">
        <v>0</v>
      </c>
      <c r="I13">
        <v>0</v>
      </c>
      <c r="J13">
        <v>0</v>
      </c>
      <c r="K13">
        <v>0</v>
      </c>
      <c r="L13">
        <v>0</v>
      </c>
      <c r="M13">
        <v>0</v>
      </c>
      <c r="N13">
        <v>0</v>
      </c>
      <c r="O13">
        <v>0</v>
      </c>
      <c r="P13">
        <v>0</v>
      </c>
      <c r="Q13">
        <v>0</v>
      </c>
      <c r="R13" t="s">
        <v>217</v>
      </c>
      <c r="S13">
        <v>0</v>
      </c>
      <c r="T13">
        <v>0</v>
      </c>
      <c r="U13">
        <v>0</v>
      </c>
      <c r="V13">
        <v>0</v>
      </c>
      <c r="W13">
        <v>0</v>
      </c>
      <c r="X13">
        <v>0</v>
      </c>
      <c r="Y13">
        <v>0</v>
      </c>
      <c r="Z13">
        <v>0</v>
      </c>
      <c r="AA13">
        <v>0</v>
      </c>
      <c r="AB13">
        <v>0</v>
      </c>
      <c r="AC13">
        <v>0</v>
      </c>
      <c r="AD13">
        <v>0</v>
      </c>
      <c r="AE13">
        <v>0</v>
      </c>
      <c r="AF13">
        <v>0</v>
      </c>
      <c r="AG13">
        <v>0</v>
      </c>
      <c r="AH13" t="s">
        <v>217</v>
      </c>
      <c r="AI13">
        <v>0</v>
      </c>
      <c r="AJ13">
        <v>0</v>
      </c>
      <c r="AK13">
        <v>0</v>
      </c>
      <c r="AL13">
        <v>0</v>
      </c>
      <c r="AM13">
        <v>0</v>
      </c>
      <c r="AN13">
        <v>0</v>
      </c>
      <c r="AO13">
        <v>0</v>
      </c>
      <c r="AP13">
        <v>0</v>
      </c>
      <c r="AQ13">
        <v>0</v>
      </c>
      <c r="AR13">
        <v>0</v>
      </c>
      <c r="AS13">
        <v>0</v>
      </c>
      <c r="AT13">
        <v>0</v>
      </c>
      <c r="AU13">
        <v>0</v>
      </c>
      <c r="AV13">
        <v>0</v>
      </c>
      <c r="AW13">
        <v>0</v>
      </c>
    </row>
    <row r="14" spans="2:49" ht="15">
      <c r="B14" t="s">
        <v>218</v>
      </c>
      <c r="C14">
        <v>0</v>
      </c>
      <c r="D14">
        <v>0</v>
      </c>
      <c r="E14">
        <v>0</v>
      </c>
      <c r="F14">
        <v>0</v>
      </c>
      <c r="G14">
        <v>0</v>
      </c>
      <c r="H14">
        <v>0</v>
      </c>
      <c r="I14">
        <v>0</v>
      </c>
      <c r="J14">
        <v>459358.052008048</v>
      </c>
      <c r="K14">
        <v>0</v>
      </c>
      <c r="L14">
        <v>0</v>
      </c>
      <c r="M14">
        <v>459358.051</v>
      </c>
      <c r="N14">
        <v>0</v>
      </c>
      <c r="O14">
        <v>0</v>
      </c>
      <c r="P14">
        <v>0</v>
      </c>
      <c r="Q14">
        <v>0</v>
      </c>
      <c r="R14" t="s">
        <v>218</v>
      </c>
      <c r="S14">
        <v>0</v>
      </c>
      <c r="T14">
        <v>0</v>
      </c>
      <c r="U14">
        <v>0</v>
      </c>
      <c r="V14">
        <v>0</v>
      </c>
      <c r="W14">
        <v>0</v>
      </c>
      <c r="X14">
        <v>0</v>
      </c>
      <c r="Y14">
        <v>0</v>
      </c>
      <c r="Z14">
        <v>457607.835128544</v>
      </c>
      <c r="AA14">
        <v>0</v>
      </c>
      <c r="AB14">
        <v>0</v>
      </c>
      <c r="AC14">
        <v>457607.836</v>
      </c>
      <c r="AD14">
        <v>0</v>
      </c>
      <c r="AE14">
        <v>0</v>
      </c>
      <c r="AF14">
        <v>0</v>
      </c>
      <c r="AG14">
        <v>0</v>
      </c>
      <c r="AH14" t="s">
        <v>218</v>
      </c>
      <c r="AI14">
        <v>0</v>
      </c>
      <c r="AJ14">
        <v>0</v>
      </c>
      <c r="AK14">
        <v>0</v>
      </c>
      <c r="AL14">
        <v>0</v>
      </c>
      <c r="AM14">
        <v>0</v>
      </c>
      <c r="AN14">
        <v>0</v>
      </c>
      <c r="AO14">
        <v>0</v>
      </c>
      <c r="AP14">
        <v>469735.39374644804</v>
      </c>
      <c r="AQ14">
        <v>0</v>
      </c>
      <c r="AR14">
        <v>0</v>
      </c>
      <c r="AS14">
        <v>469735.395</v>
      </c>
      <c r="AT14">
        <v>0</v>
      </c>
      <c r="AU14">
        <v>0</v>
      </c>
      <c r="AV14">
        <v>0</v>
      </c>
      <c r="AW14">
        <v>0</v>
      </c>
    </row>
    <row r="15" spans="2:49" ht="15">
      <c r="B15" t="s">
        <v>219</v>
      </c>
      <c r="C15">
        <v>0</v>
      </c>
      <c r="D15">
        <v>0</v>
      </c>
      <c r="E15">
        <v>3106.491140691</v>
      </c>
      <c r="F15">
        <v>0</v>
      </c>
      <c r="G15">
        <v>0</v>
      </c>
      <c r="H15">
        <v>0</v>
      </c>
      <c r="I15">
        <v>0</v>
      </c>
      <c r="J15">
        <v>38414.8333064384</v>
      </c>
      <c r="K15">
        <v>0</v>
      </c>
      <c r="L15">
        <v>0</v>
      </c>
      <c r="M15">
        <v>6234150.16</v>
      </c>
      <c r="N15">
        <v>0</v>
      </c>
      <c r="O15">
        <v>0</v>
      </c>
      <c r="P15">
        <v>0</v>
      </c>
      <c r="Q15">
        <v>0</v>
      </c>
      <c r="R15" t="s">
        <v>219</v>
      </c>
      <c r="S15">
        <v>0</v>
      </c>
      <c r="T15">
        <v>0</v>
      </c>
      <c r="U15">
        <v>3165.506050923</v>
      </c>
      <c r="V15">
        <v>0</v>
      </c>
      <c r="W15">
        <v>0</v>
      </c>
      <c r="X15">
        <v>0</v>
      </c>
      <c r="Y15">
        <v>0</v>
      </c>
      <c r="Z15">
        <v>39144.611041208</v>
      </c>
      <c r="AA15">
        <v>0</v>
      </c>
      <c r="AB15">
        <v>0</v>
      </c>
      <c r="AC15">
        <v>6352582.11</v>
      </c>
      <c r="AD15">
        <v>0</v>
      </c>
      <c r="AE15">
        <v>0</v>
      </c>
      <c r="AF15">
        <v>0</v>
      </c>
      <c r="AG15">
        <v>0</v>
      </c>
      <c r="AH15" t="s">
        <v>219</v>
      </c>
      <c r="AI15">
        <v>0</v>
      </c>
      <c r="AJ15">
        <v>0</v>
      </c>
      <c r="AK15">
        <v>3110.3116355879997</v>
      </c>
      <c r="AL15">
        <v>0</v>
      </c>
      <c r="AM15">
        <v>0</v>
      </c>
      <c r="AN15">
        <v>0</v>
      </c>
      <c r="AO15">
        <v>0</v>
      </c>
      <c r="AP15">
        <v>38462.0774774744</v>
      </c>
      <c r="AQ15">
        <v>0</v>
      </c>
      <c r="AR15">
        <v>0</v>
      </c>
      <c r="AS15">
        <v>6241817.18</v>
      </c>
      <c r="AT15">
        <v>0</v>
      </c>
      <c r="AU15">
        <v>0</v>
      </c>
      <c r="AV15">
        <v>0</v>
      </c>
      <c r="AW15">
        <v>0</v>
      </c>
    </row>
    <row r="16" spans="2:49" ht="15">
      <c r="B16" t="s">
        <v>220</v>
      </c>
      <c r="C16">
        <v>0</v>
      </c>
      <c r="D16">
        <v>0</v>
      </c>
      <c r="E16">
        <v>1759.8042762389998</v>
      </c>
      <c r="F16">
        <v>0</v>
      </c>
      <c r="G16">
        <v>0</v>
      </c>
      <c r="H16">
        <v>0</v>
      </c>
      <c r="I16">
        <v>0</v>
      </c>
      <c r="J16">
        <v>21761.719253214404</v>
      </c>
      <c r="K16">
        <v>0</v>
      </c>
      <c r="L16">
        <v>0</v>
      </c>
      <c r="M16">
        <v>3531600</v>
      </c>
      <c r="N16">
        <v>0</v>
      </c>
      <c r="O16">
        <v>0</v>
      </c>
      <c r="P16">
        <v>0</v>
      </c>
      <c r="Q16">
        <v>0</v>
      </c>
      <c r="R16" t="s">
        <v>220</v>
      </c>
      <c r="S16">
        <v>0</v>
      </c>
      <c r="T16">
        <v>0</v>
      </c>
      <c r="U16">
        <v>1759.8042762389998</v>
      </c>
      <c r="V16">
        <v>0</v>
      </c>
      <c r="W16">
        <v>0</v>
      </c>
      <c r="X16">
        <v>0</v>
      </c>
      <c r="Y16">
        <v>0</v>
      </c>
      <c r="Z16">
        <v>21761.719253214404</v>
      </c>
      <c r="AA16">
        <v>0</v>
      </c>
      <c r="AB16">
        <v>0</v>
      </c>
      <c r="AC16">
        <v>3531600</v>
      </c>
      <c r="AD16">
        <v>0</v>
      </c>
      <c r="AE16">
        <v>0</v>
      </c>
      <c r="AF16">
        <v>0</v>
      </c>
      <c r="AG16">
        <v>0</v>
      </c>
      <c r="AH16" t="s">
        <v>220</v>
      </c>
      <c r="AI16">
        <v>0</v>
      </c>
      <c r="AJ16">
        <v>0</v>
      </c>
      <c r="AK16">
        <v>1759.8042762389998</v>
      </c>
      <c r="AL16">
        <v>0</v>
      </c>
      <c r="AM16">
        <v>0</v>
      </c>
      <c r="AN16">
        <v>0</v>
      </c>
      <c r="AO16">
        <v>0</v>
      </c>
      <c r="AP16">
        <v>21761.719253214404</v>
      </c>
      <c r="AQ16">
        <v>0</v>
      </c>
      <c r="AR16">
        <v>0</v>
      </c>
      <c r="AS16">
        <v>3531600</v>
      </c>
      <c r="AT16">
        <v>0</v>
      </c>
      <c r="AU16">
        <v>0</v>
      </c>
      <c r="AV16">
        <v>0</v>
      </c>
      <c r="AW16">
        <v>0</v>
      </c>
    </row>
    <row r="17" spans="2:49" ht="15">
      <c r="B17" t="s">
        <v>221</v>
      </c>
      <c r="C17">
        <v>49067.432434400005</v>
      </c>
      <c r="D17">
        <v>2001663.4933960002</v>
      </c>
      <c r="E17">
        <v>1012492.603269</v>
      </c>
      <c r="F17">
        <v>787.286972115</v>
      </c>
      <c r="G17">
        <v>0</v>
      </c>
      <c r="H17">
        <v>0</v>
      </c>
      <c r="I17">
        <v>109910.1822978</v>
      </c>
      <c r="J17">
        <v>454499.579602912</v>
      </c>
      <c r="K17">
        <v>8783.498721599999</v>
      </c>
      <c r="L17">
        <v>182.27371562140002</v>
      </c>
      <c r="M17">
        <v>3730061.01</v>
      </c>
      <c r="N17">
        <v>0</v>
      </c>
      <c r="O17">
        <v>12001.985223984</v>
      </c>
      <c r="P17">
        <v>0</v>
      </c>
      <c r="Q17">
        <v>0</v>
      </c>
      <c r="R17" t="s">
        <v>221</v>
      </c>
      <c r="S17">
        <v>28409.187133199997</v>
      </c>
      <c r="T17">
        <v>2032601.426313</v>
      </c>
      <c r="U17">
        <v>1047854.5634519999</v>
      </c>
      <c r="V17">
        <v>772.5791162475001</v>
      </c>
      <c r="W17">
        <v>0</v>
      </c>
      <c r="X17">
        <v>0</v>
      </c>
      <c r="Y17">
        <v>113711.28067167601</v>
      </c>
      <c r="Z17">
        <v>514867.303828424</v>
      </c>
      <c r="AA17">
        <v>8756.6743536</v>
      </c>
      <c r="AB17">
        <v>181.5792284582</v>
      </c>
      <c r="AC17">
        <v>3842839.13</v>
      </c>
      <c r="AD17">
        <v>0</v>
      </c>
      <c r="AE17">
        <v>11956.256052278999</v>
      </c>
      <c r="AF17">
        <v>0</v>
      </c>
      <c r="AG17">
        <v>0</v>
      </c>
      <c r="AH17" t="s">
        <v>221</v>
      </c>
      <c r="AI17">
        <v>80686.4343332</v>
      </c>
      <c r="AJ17">
        <v>1956156.509104</v>
      </c>
      <c r="AK17">
        <v>1004607.503208</v>
      </c>
      <c r="AL17">
        <v>819.9586467225</v>
      </c>
      <c r="AM17">
        <v>0</v>
      </c>
      <c r="AN17">
        <v>0</v>
      </c>
      <c r="AO17">
        <v>105074.89877902802</v>
      </c>
      <c r="AP17">
        <v>409011.6155270161</v>
      </c>
      <c r="AQ17">
        <v>8973.48170304</v>
      </c>
      <c r="AR17">
        <v>186.391455519</v>
      </c>
      <c r="AS17">
        <v>3655813.59</v>
      </c>
      <c r="AT17">
        <v>0</v>
      </c>
      <c r="AU17">
        <v>12273.121690347</v>
      </c>
      <c r="AV17">
        <v>0</v>
      </c>
      <c r="AW17">
        <v>0</v>
      </c>
    </row>
    <row r="18" spans="2:49" ht="15">
      <c r="B18" t="s">
        <v>222</v>
      </c>
      <c r="C18">
        <v>0</v>
      </c>
      <c r="D18">
        <v>0</v>
      </c>
      <c r="E18">
        <v>0</v>
      </c>
      <c r="F18">
        <v>0</v>
      </c>
      <c r="G18">
        <v>0</v>
      </c>
      <c r="H18">
        <v>0</v>
      </c>
      <c r="I18">
        <v>0</v>
      </c>
      <c r="J18">
        <v>0</v>
      </c>
      <c r="K18">
        <v>0</v>
      </c>
      <c r="L18">
        <v>0</v>
      </c>
      <c r="M18">
        <v>1480711.33</v>
      </c>
      <c r="N18">
        <v>0</v>
      </c>
      <c r="O18">
        <v>0</v>
      </c>
      <c r="P18">
        <v>0</v>
      </c>
      <c r="Q18">
        <v>0</v>
      </c>
      <c r="R18" t="s">
        <v>222</v>
      </c>
      <c r="S18">
        <v>0</v>
      </c>
      <c r="T18">
        <v>0</v>
      </c>
      <c r="U18">
        <v>0</v>
      </c>
      <c r="V18">
        <v>0</v>
      </c>
      <c r="W18">
        <v>0</v>
      </c>
      <c r="X18">
        <v>0</v>
      </c>
      <c r="Y18">
        <v>0</v>
      </c>
      <c r="Z18">
        <v>0</v>
      </c>
      <c r="AA18">
        <v>0</v>
      </c>
      <c r="AB18">
        <v>0</v>
      </c>
      <c r="AC18">
        <v>1508031.82</v>
      </c>
      <c r="AD18">
        <v>0</v>
      </c>
      <c r="AE18">
        <v>0</v>
      </c>
      <c r="AF18">
        <v>0</v>
      </c>
      <c r="AG18">
        <v>0</v>
      </c>
      <c r="AH18" t="s">
        <v>222</v>
      </c>
      <c r="AI18">
        <v>0</v>
      </c>
      <c r="AJ18">
        <v>0</v>
      </c>
      <c r="AK18">
        <v>0</v>
      </c>
      <c r="AL18">
        <v>0</v>
      </c>
      <c r="AM18">
        <v>0</v>
      </c>
      <c r="AN18">
        <v>0</v>
      </c>
      <c r="AO18">
        <v>0</v>
      </c>
      <c r="AP18">
        <v>0</v>
      </c>
      <c r="AQ18">
        <v>0</v>
      </c>
      <c r="AR18">
        <v>0</v>
      </c>
      <c r="AS18">
        <v>1481871.07</v>
      </c>
      <c r="AT18">
        <v>0</v>
      </c>
      <c r="AU18">
        <v>0</v>
      </c>
      <c r="AV18">
        <v>0</v>
      </c>
      <c r="AW18">
        <v>0</v>
      </c>
    </row>
    <row r="19" spans="2:49" ht="15">
      <c r="B19" t="s">
        <v>223</v>
      </c>
      <c r="C19">
        <v>3678.5826107199996</v>
      </c>
      <c r="D19">
        <v>82019.70549400001</v>
      </c>
      <c r="E19">
        <v>1490980.079313</v>
      </c>
      <c r="F19">
        <v>1.1877146197875001</v>
      </c>
      <c r="G19">
        <v>0</v>
      </c>
      <c r="H19">
        <v>0</v>
      </c>
      <c r="I19">
        <v>3084.2517684168</v>
      </c>
      <c r="J19">
        <v>1056.271808685128</v>
      </c>
      <c r="K19">
        <v>0</v>
      </c>
      <c r="L19">
        <v>0</v>
      </c>
      <c r="M19">
        <v>1581358.04</v>
      </c>
      <c r="N19">
        <v>0</v>
      </c>
      <c r="O19">
        <v>0</v>
      </c>
      <c r="P19">
        <v>0</v>
      </c>
      <c r="Q19">
        <v>0</v>
      </c>
      <c r="R19" t="s">
        <v>223</v>
      </c>
      <c r="S19">
        <v>2048.8860495199997</v>
      </c>
      <c r="T19">
        <v>83930.43397340001</v>
      </c>
      <c r="U19">
        <v>1505732.9574779999</v>
      </c>
      <c r="V19">
        <v>1.1652170489325002</v>
      </c>
      <c r="W19">
        <v>0</v>
      </c>
      <c r="X19">
        <v>0</v>
      </c>
      <c r="Y19">
        <v>3156.1052105316003</v>
      </c>
      <c r="Z19">
        <v>1063.8397954160162</v>
      </c>
      <c r="AA19">
        <v>0</v>
      </c>
      <c r="AB19">
        <v>0</v>
      </c>
      <c r="AC19">
        <v>1596481.84</v>
      </c>
      <c r="AD19">
        <v>0</v>
      </c>
      <c r="AE19">
        <v>0</v>
      </c>
      <c r="AF19">
        <v>0</v>
      </c>
      <c r="AG19">
        <v>0</v>
      </c>
      <c r="AH19" t="s">
        <v>223</v>
      </c>
      <c r="AI19">
        <v>6455.966098079999</v>
      </c>
      <c r="AJ19">
        <v>79068.22092870002</v>
      </c>
      <c r="AK19">
        <v>1510168.021218</v>
      </c>
      <c r="AL19">
        <v>1.237386750435</v>
      </c>
      <c r="AM19">
        <v>0</v>
      </c>
      <c r="AN19">
        <v>0</v>
      </c>
      <c r="AO19">
        <v>2964.6760966800002</v>
      </c>
      <c r="AP19">
        <v>1048.587391001128</v>
      </c>
      <c r="AQ19">
        <v>0</v>
      </c>
      <c r="AR19">
        <v>0</v>
      </c>
      <c r="AS19">
        <v>1600240.15</v>
      </c>
      <c r="AT19">
        <v>0</v>
      </c>
      <c r="AU19">
        <v>0</v>
      </c>
      <c r="AV19">
        <v>0</v>
      </c>
      <c r="AW19">
        <v>0</v>
      </c>
    </row>
    <row r="20" spans="2:49" ht="15">
      <c r="B20" t="s">
        <v>224</v>
      </c>
      <c r="C20">
        <v>51300.6683212</v>
      </c>
      <c r="D20">
        <v>1902995.3749630002</v>
      </c>
      <c r="E20">
        <v>103409.9664849</v>
      </c>
      <c r="F20">
        <v>0.795719387475</v>
      </c>
      <c r="G20">
        <v>0</v>
      </c>
      <c r="H20">
        <v>0</v>
      </c>
      <c r="I20">
        <v>150651.963968988</v>
      </c>
      <c r="J20">
        <v>252.660324226176</v>
      </c>
      <c r="K20">
        <v>0.0001796586523056</v>
      </c>
      <c r="L20">
        <v>0</v>
      </c>
      <c r="M20">
        <v>2302147.88</v>
      </c>
      <c r="N20">
        <v>0</v>
      </c>
      <c r="O20">
        <v>0.07700542738475999</v>
      </c>
      <c r="P20">
        <v>4.206448718032E-36</v>
      </c>
      <c r="Q20">
        <v>2.6913052981972002E-14</v>
      </c>
      <c r="R20" t="s">
        <v>224</v>
      </c>
      <c r="S20">
        <v>28572.943342799997</v>
      </c>
      <c r="T20">
        <v>1946223.3172020002</v>
      </c>
      <c r="U20">
        <v>103835.40719399998</v>
      </c>
      <c r="V20">
        <v>0.7806196623825</v>
      </c>
      <c r="W20">
        <v>0</v>
      </c>
      <c r="X20">
        <v>0</v>
      </c>
      <c r="Y20">
        <v>154076.80962979203</v>
      </c>
      <c r="Z20">
        <v>105.4954363869424</v>
      </c>
      <c r="AA20">
        <v>0.0001789455882864</v>
      </c>
      <c r="AB20">
        <v>0</v>
      </c>
      <c r="AC20">
        <v>2328997.03</v>
      </c>
      <c r="AD20">
        <v>0</v>
      </c>
      <c r="AE20">
        <v>0</v>
      </c>
      <c r="AF20">
        <v>0</v>
      </c>
      <c r="AG20">
        <v>0</v>
      </c>
      <c r="AH20" t="s">
        <v>224</v>
      </c>
      <c r="AI20">
        <v>90554.75577359999</v>
      </c>
      <c r="AJ20">
        <v>1902863.817595</v>
      </c>
      <c r="AK20">
        <v>122386.63442399999</v>
      </c>
      <c r="AL20">
        <v>0.8288898588</v>
      </c>
      <c r="AM20">
        <v>0</v>
      </c>
      <c r="AN20">
        <v>0</v>
      </c>
      <c r="AO20">
        <v>150643.22996730002</v>
      </c>
      <c r="AP20">
        <v>9896.608945802001</v>
      </c>
      <c r="AQ20">
        <v>0.00018430350649919998</v>
      </c>
      <c r="AR20">
        <v>0</v>
      </c>
      <c r="AS20">
        <v>2387435.41</v>
      </c>
      <c r="AT20">
        <v>0</v>
      </c>
      <c r="AU20">
        <v>9.124536292074</v>
      </c>
      <c r="AV20">
        <v>3.9488285037519996E-38</v>
      </c>
      <c r="AW20">
        <v>2.6584729274954E-13</v>
      </c>
    </row>
    <row r="21" spans="2:49" ht="15">
      <c r="B21" t="s">
        <v>225</v>
      </c>
      <c r="C21">
        <v>1205.369343788</v>
      </c>
      <c r="D21">
        <v>7844.349233100001</v>
      </c>
      <c r="E21">
        <v>2440848.46824</v>
      </c>
      <c r="F21">
        <v>1.1838049748325001</v>
      </c>
      <c r="G21">
        <v>0</v>
      </c>
      <c r="H21">
        <v>0</v>
      </c>
      <c r="I21">
        <v>134.02893161250003</v>
      </c>
      <c r="J21">
        <v>0</v>
      </c>
      <c r="K21">
        <v>0.00017352411428159999</v>
      </c>
      <c r="L21">
        <v>0</v>
      </c>
      <c r="M21">
        <v>2450117</v>
      </c>
      <c r="N21">
        <v>0</v>
      </c>
      <c r="O21">
        <v>0</v>
      </c>
      <c r="P21">
        <v>0</v>
      </c>
      <c r="Q21">
        <v>0</v>
      </c>
      <c r="R21" t="s">
        <v>225</v>
      </c>
      <c r="S21">
        <v>671.12453928</v>
      </c>
      <c r="T21">
        <v>8022.67814726</v>
      </c>
      <c r="U21">
        <v>2470663.456434</v>
      </c>
      <c r="V21">
        <v>1.1614087505025001</v>
      </c>
      <c r="W21">
        <v>0</v>
      </c>
      <c r="X21">
        <v>0</v>
      </c>
      <c r="Y21">
        <v>136.99508333334</v>
      </c>
      <c r="Z21">
        <v>0</v>
      </c>
      <c r="AA21">
        <v>0.00017283539837759999</v>
      </c>
      <c r="AB21">
        <v>0</v>
      </c>
      <c r="AC21">
        <v>2479580.56</v>
      </c>
      <c r="AD21">
        <v>0</v>
      </c>
      <c r="AE21">
        <v>0</v>
      </c>
      <c r="AF21">
        <v>0</v>
      </c>
      <c r="AG21">
        <v>0</v>
      </c>
      <c r="AH21" t="s">
        <v>225</v>
      </c>
      <c r="AI21">
        <v>2146.8544718</v>
      </c>
      <c r="AJ21">
        <v>7735.51629407</v>
      </c>
      <c r="AK21">
        <v>2480266.121562</v>
      </c>
      <c r="AL21">
        <v>1.2334214459925001</v>
      </c>
      <c r="AM21">
        <v>0</v>
      </c>
      <c r="AN21">
        <v>0</v>
      </c>
      <c r="AO21">
        <v>131.729273765844</v>
      </c>
      <c r="AP21">
        <v>0</v>
      </c>
      <c r="AQ21">
        <v>0.000178010367312</v>
      </c>
      <c r="AR21">
        <v>0</v>
      </c>
      <c r="AS21">
        <v>2490366.71</v>
      </c>
      <c r="AT21">
        <v>0</v>
      </c>
      <c r="AU21">
        <v>0</v>
      </c>
      <c r="AV21">
        <v>0</v>
      </c>
      <c r="AW21">
        <v>0</v>
      </c>
    </row>
    <row r="22" spans="2:49" ht="15">
      <c r="B22" t="s">
        <v>226</v>
      </c>
      <c r="C22">
        <v>0</v>
      </c>
      <c r="D22">
        <v>0</v>
      </c>
      <c r="E22">
        <v>0</v>
      </c>
      <c r="F22">
        <v>0</v>
      </c>
      <c r="G22">
        <v>0</v>
      </c>
      <c r="H22">
        <v>0</v>
      </c>
      <c r="I22">
        <v>0</v>
      </c>
      <c r="J22">
        <v>0</v>
      </c>
      <c r="K22">
        <v>0</v>
      </c>
      <c r="L22">
        <v>0</v>
      </c>
      <c r="M22">
        <v>8749.88428</v>
      </c>
      <c r="N22">
        <v>0</v>
      </c>
      <c r="O22">
        <v>0</v>
      </c>
      <c r="P22">
        <v>8749.611411068</v>
      </c>
      <c r="Q22">
        <v>0</v>
      </c>
      <c r="R22" t="s">
        <v>226</v>
      </c>
      <c r="S22">
        <v>0</v>
      </c>
      <c r="T22">
        <v>0</v>
      </c>
      <c r="U22">
        <v>0</v>
      </c>
      <c r="V22">
        <v>0</v>
      </c>
      <c r="W22">
        <v>0</v>
      </c>
      <c r="X22">
        <v>0</v>
      </c>
      <c r="Y22">
        <v>0</v>
      </c>
      <c r="Z22">
        <v>0</v>
      </c>
      <c r="AA22">
        <v>0</v>
      </c>
      <c r="AB22">
        <v>0</v>
      </c>
      <c r="AC22">
        <v>8715.67592</v>
      </c>
      <c r="AD22">
        <v>0</v>
      </c>
      <c r="AE22">
        <v>0</v>
      </c>
      <c r="AF22">
        <v>8715.40410994</v>
      </c>
      <c r="AG22">
        <v>0</v>
      </c>
      <c r="AH22" t="s">
        <v>226</v>
      </c>
      <c r="AI22">
        <v>0</v>
      </c>
      <c r="AJ22">
        <v>0</v>
      </c>
      <c r="AK22">
        <v>0</v>
      </c>
      <c r="AL22">
        <v>0</v>
      </c>
      <c r="AM22">
        <v>0</v>
      </c>
      <c r="AN22">
        <v>0</v>
      </c>
      <c r="AO22">
        <v>0</v>
      </c>
      <c r="AP22">
        <v>0</v>
      </c>
      <c r="AQ22">
        <v>0</v>
      </c>
      <c r="AR22">
        <v>0</v>
      </c>
      <c r="AS22">
        <v>8948.43222</v>
      </c>
      <c r="AT22">
        <v>0</v>
      </c>
      <c r="AU22">
        <v>0</v>
      </c>
      <c r="AV22">
        <v>8948.153145448</v>
      </c>
      <c r="AW22">
        <v>0</v>
      </c>
    </row>
    <row r="23" spans="2:49" ht="15">
      <c r="B23" t="s">
        <v>227</v>
      </c>
      <c r="C23">
        <v>0</v>
      </c>
      <c r="D23">
        <v>473.47669845</v>
      </c>
      <c r="E23">
        <v>0.0078610908456</v>
      </c>
      <c r="F23">
        <v>0</v>
      </c>
      <c r="G23">
        <v>0</v>
      </c>
      <c r="H23">
        <v>0</v>
      </c>
      <c r="I23">
        <v>38944.509342852005</v>
      </c>
      <c r="J23">
        <v>0</v>
      </c>
      <c r="K23">
        <v>0</v>
      </c>
      <c r="L23">
        <v>0</v>
      </c>
      <c r="M23">
        <v>39606.0469</v>
      </c>
      <c r="N23">
        <v>0</v>
      </c>
      <c r="O23">
        <v>0</v>
      </c>
      <c r="P23">
        <v>0</v>
      </c>
      <c r="Q23">
        <v>0</v>
      </c>
      <c r="R23" t="s">
        <v>227</v>
      </c>
      <c r="S23">
        <v>0</v>
      </c>
      <c r="T23">
        <v>608.0750113140001</v>
      </c>
      <c r="U23">
        <v>0.00876546192978</v>
      </c>
      <c r="V23">
        <v>0</v>
      </c>
      <c r="W23">
        <v>0</v>
      </c>
      <c r="X23">
        <v>0</v>
      </c>
      <c r="Y23">
        <v>43136.63380638</v>
      </c>
      <c r="Z23">
        <v>0</v>
      </c>
      <c r="AA23">
        <v>0</v>
      </c>
      <c r="AB23">
        <v>0</v>
      </c>
      <c r="AC23">
        <v>43961.3217</v>
      </c>
      <c r="AD23">
        <v>0</v>
      </c>
      <c r="AE23">
        <v>0</v>
      </c>
      <c r="AF23">
        <v>0</v>
      </c>
      <c r="AG23">
        <v>0</v>
      </c>
      <c r="AH23" t="s">
        <v>227</v>
      </c>
      <c r="AI23">
        <v>0</v>
      </c>
      <c r="AJ23">
        <v>399.48884645100003</v>
      </c>
      <c r="AK23">
        <v>0.007753358634569999</v>
      </c>
      <c r="AL23">
        <v>0</v>
      </c>
      <c r="AM23">
        <v>0</v>
      </c>
      <c r="AN23">
        <v>0</v>
      </c>
      <c r="AO23">
        <v>38927.00505363601</v>
      </c>
      <c r="AP23">
        <v>0</v>
      </c>
      <c r="AQ23">
        <v>0</v>
      </c>
      <c r="AR23">
        <v>0</v>
      </c>
      <c r="AS23">
        <v>39513.6339</v>
      </c>
      <c r="AT23">
        <v>0</v>
      </c>
      <c r="AU23">
        <v>0</v>
      </c>
      <c r="AV23">
        <v>0</v>
      </c>
      <c r="AW23">
        <v>0</v>
      </c>
    </row>
    <row r="24" spans="2:49" ht="15">
      <c r="B24" t="s">
        <v>228</v>
      </c>
      <c r="C24">
        <v>0</v>
      </c>
      <c r="D24">
        <v>0</v>
      </c>
      <c r="E24">
        <v>0</v>
      </c>
      <c r="F24">
        <v>0</v>
      </c>
      <c r="G24">
        <v>0</v>
      </c>
      <c r="H24">
        <v>0</v>
      </c>
      <c r="I24">
        <v>0</v>
      </c>
      <c r="J24">
        <v>0</v>
      </c>
      <c r="K24">
        <v>0</v>
      </c>
      <c r="L24">
        <v>0</v>
      </c>
      <c r="M24">
        <v>175138.78</v>
      </c>
      <c r="N24">
        <v>175138.78178248843</v>
      </c>
      <c r="O24">
        <v>0</v>
      </c>
      <c r="P24">
        <v>0</v>
      </c>
      <c r="Q24">
        <v>0</v>
      </c>
      <c r="R24" t="s">
        <v>228</v>
      </c>
      <c r="S24">
        <v>0</v>
      </c>
      <c r="T24">
        <v>0</v>
      </c>
      <c r="U24">
        <v>0</v>
      </c>
      <c r="V24">
        <v>0</v>
      </c>
      <c r="W24">
        <v>0</v>
      </c>
      <c r="X24">
        <v>0</v>
      </c>
      <c r="Y24">
        <v>0</v>
      </c>
      <c r="Z24">
        <v>0</v>
      </c>
      <c r="AA24">
        <v>0</v>
      </c>
      <c r="AB24">
        <v>0</v>
      </c>
      <c r="AC24">
        <v>175129.467</v>
      </c>
      <c r="AD24">
        <v>175129.4501391217</v>
      </c>
      <c r="AE24">
        <v>0</v>
      </c>
      <c r="AF24">
        <v>0</v>
      </c>
      <c r="AG24">
        <v>0</v>
      </c>
      <c r="AH24" t="s">
        <v>228</v>
      </c>
      <c r="AI24">
        <v>0</v>
      </c>
      <c r="AJ24">
        <v>0</v>
      </c>
      <c r="AK24">
        <v>0</v>
      </c>
      <c r="AL24">
        <v>0</v>
      </c>
      <c r="AM24">
        <v>0</v>
      </c>
      <c r="AN24">
        <v>0</v>
      </c>
      <c r="AO24">
        <v>0</v>
      </c>
      <c r="AP24">
        <v>0</v>
      </c>
      <c r="AQ24">
        <v>0</v>
      </c>
      <c r="AR24">
        <v>0</v>
      </c>
      <c r="AS24">
        <v>175119.107</v>
      </c>
      <c r="AT24">
        <v>175119.12626235883</v>
      </c>
      <c r="AU24">
        <v>0</v>
      </c>
      <c r="AV24">
        <v>0</v>
      </c>
      <c r="AW24">
        <v>0</v>
      </c>
    </row>
    <row r="25" spans="2:49" ht="15">
      <c r="B25" t="s">
        <v>229</v>
      </c>
      <c r="C25">
        <v>0</v>
      </c>
      <c r="D25">
        <v>0</v>
      </c>
      <c r="E25">
        <v>0</v>
      </c>
      <c r="F25">
        <v>0</v>
      </c>
      <c r="G25">
        <v>53588.02023771571</v>
      </c>
      <c r="H25">
        <v>0</v>
      </c>
      <c r="I25">
        <v>0</v>
      </c>
      <c r="J25">
        <v>0</v>
      </c>
      <c r="K25">
        <v>0</v>
      </c>
      <c r="L25">
        <v>0</v>
      </c>
      <c r="M25">
        <v>53588.0204</v>
      </c>
      <c r="N25">
        <v>0</v>
      </c>
      <c r="O25">
        <v>0</v>
      </c>
      <c r="P25">
        <v>0</v>
      </c>
      <c r="Q25">
        <v>0</v>
      </c>
      <c r="R25" t="s">
        <v>229</v>
      </c>
      <c r="S25">
        <v>0</v>
      </c>
      <c r="T25">
        <v>0</v>
      </c>
      <c r="U25">
        <v>0</v>
      </c>
      <c r="V25">
        <v>0</v>
      </c>
      <c r="W25">
        <v>53583.794334344166</v>
      </c>
      <c r="X25">
        <v>0</v>
      </c>
      <c r="Y25">
        <v>0</v>
      </c>
      <c r="Z25">
        <v>0</v>
      </c>
      <c r="AA25">
        <v>0</v>
      </c>
      <c r="AB25">
        <v>0</v>
      </c>
      <c r="AC25">
        <v>53583.7944</v>
      </c>
      <c r="AD25">
        <v>0</v>
      </c>
      <c r="AE25">
        <v>0</v>
      </c>
      <c r="AF25">
        <v>0</v>
      </c>
      <c r="AG25">
        <v>0</v>
      </c>
      <c r="AH25" t="s">
        <v>229</v>
      </c>
      <c r="AI25">
        <v>0</v>
      </c>
      <c r="AJ25">
        <v>0</v>
      </c>
      <c r="AK25">
        <v>0</v>
      </c>
      <c r="AL25">
        <v>0</v>
      </c>
      <c r="AM25">
        <v>53583.39859402139</v>
      </c>
      <c r="AN25">
        <v>0</v>
      </c>
      <c r="AO25">
        <v>0</v>
      </c>
      <c r="AP25">
        <v>0</v>
      </c>
      <c r="AQ25">
        <v>0</v>
      </c>
      <c r="AR25">
        <v>0</v>
      </c>
      <c r="AS25">
        <v>53583.3987</v>
      </c>
      <c r="AT25">
        <v>0</v>
      </c>
      <c r="AU25">
        <v>0</v>
      </c>
      <c r="AV25">
        <v>0</v>
      </c>
      <c r="AW25">
        <v>0</v>
      </c>
    </row>
    <row r="26" spans="2:49" ht="15">
      <c r="B26" t="s">
        <v>230</v>
      </c>
      <c r="C26">
        <v>0</v>
      </c>
      <c r="D26">
        <v>0</v>
      </c>
      <c r="E26">
        <v>0</v>
      </c>
      <c r="F26">
        <v>0</v>
      </c>
      <c r="G26">
        <v>0</v>
      </c>
      <c r="H26">
        <v>273612.1894939488</v>
      </c>
      <c r="I26">
        <v>0</v>
      </c>
      <c r="J26">
        <v>0</v>
      </c>
      <c r="K26">
        <v>0</v>
      </c>
      <c r="L26">
        <v>0</v>
      </c>
      <c r="M26">
        <v>273612.189</v>
      </c>
      <c r="N26">
        <v>0</v>
      </c>
      <c r="O26">
        <v>0</v>
      </c>
      <c r="P26">
        <v>0</v>
      </c>
      <c r="Q26">
        <v>0</v>
      </c>
      <c r="R26" t="s">
        <v>230</v>
      </c>
      <c r="S26">
        <v>0</v>
      </c>
      <c r="T26">
        <v>0</v>
      </c>
      <c r="U26">
        <v>0</v>
      </c>
      <c r="V26">
        <v>0</v>
      </c>
      <c r="W26">
        <v>0</v>
      </c>
      <c r="X26">
        <v>273599.67364861496</v>
      </c>
      <c r="Y26">
        <v>0</v>
      </c>
      <c r="Z26">
        <v>0</v>
      </c>
      <c r="AA26">
        <v>0</v>
      </c>
      <c r="AB26">
        <v>0</v>
      </c>
      <c r="AC26">
        <v>273599.674</v>
      </c>
      <c r="AD26">
        <v>0</v>
      </c>
      <c r="AE26">
        <v>0</v>
      </c>
      <c r="AF26">
        <v>0</v>
      </c>
      <c r="AG26">
        <v>0</v>
      </c>
      <c r="AH26" t="s">
        <v>230</v>
      </c>
      <c r="AI26">
        <v>0</v>
      </c>
      <c r="AJ26">
        <v>0</v>
      </c>
      <c r="AK26">
        <v>0</v>
      </c>
      <c r="AL26">
        <v>0</v>
      </c>
      <c r="AM26">
        <v>0</v>
      </c>
      <c r="AN26">
        <v>273579.59349146264</v>
      </c>
      <c r="AO26">
        <v>0</v>
      </c>
      <c r="AP26">
        <v>0</v>
      </c>
      <c r="AQ26">
        <v>0</v>
      </c>
      <c r="AR26">
        <v>0</v>
      </c>
      <c r="AS26">
        <v>273579.593</v>
      </c>
      <c r="AT26">
        <v>0</v>
      </c>
      <c r="AU26">
        <v>0</v>
      </c>
      <c r="AV26">
        <v>0</v>
      </c>
      <c r="AW26">
        <v>0</v>
      </c>
    </row>
    <row r="27" spans="2:49" ht="15.75" customHeight="1">
      <c r="B27" t="s">
        <v>231</v>
      </c>
      <c r="C27">
        <v>3.9869626783199994</v>
      </c>
      <c r="D27">
        <v>0.14064333667030002</v>
      </c>
      <c r="E27">
        <v>1622.2300284689998</v>
      </c>
      <c r="F27">
        <v>0.7957193093775</v>
      </c>
      <c r="G27">
        <v>0</v>
      </c>
      <c r="H27">
        <v>0</v>
      </c>
      <c r="I27">
        <v>1.5883951380822E-06</v>
      </c>
      <c r="J27">
        <v>0</v>
      </c>
      <c r="K27">
        <v>3.1404286127519997E-06</v>
      </c>
      <c r="L27">
        <v>0</v>
      </c>
      <c r="M27">
        <v>31164.1109</v>
      </c>
      <c r="N27">
        <v>0</v>
      </c>
      <c r="O27">
        <v>0.07700542414886999</v>
      </c>
      <c r="P27">
        <v>0</v>
      </c>
      <c r="Q27">
        <v>0</v>
      </c>
      <c r="R27" t="s">
        <v>231</v>
      </c>
      <c r="S27">
        <v>2.40184103652</v>
      </c>
      <c r="T27">
        <v>0.15639022142990003</v>
      </c>
      <c r="U27">
        <v>1647.058723272</v>
      </c>
      <c r="V27">
        <v>0.7806195662625001</v>
      </c>
      <c r="W27">
        <v>0</v>
      </c>
      <c r="X27">
        <v>0</v>
      </c>
      <c r="Y27">
        <v>1.5400374224490002E-06</v>
      </c>
      <c r="Z27">
        <v>0</v>
      </c>
      <c r="AA27">
        <v>3.1279597835999995E-06</v>
      </c>
      <c r="AB27">
        <v>0</v>
      </c>
      <c r="AC27">
        <v>31185.3855</v>
      </c>
      <c r="AD27">
        <v>0</v>
      </c>
      <c r="AE27">
        <v>0</v>
      </c>
      <c r="AF27">
        <v>0</v>
      </c>
      <c r="AG27">
        <v>0</v>
      </c>
      <c r="AH27" t="s">
        <v>231</v>
      </c>
      <c r="AI27">
        <v>6.733817137440001</v>
      </c>
      <c r="AJ27">
        <v>0.14527239251430002</v>
      </c>
      <c r="AK27">
        <v>1654.394415696</v>
      </c>
      <c r="AL27">
        <v>0.8288897867099999</v>
      </c>
      <c r="AM27">
        <v>0</v>
      </c>
      <c r="AN27">
        <v>0</v>
      </c>
      <c r="AO27">
        <v>1.98322351205028E-06</v>
      </c>
      <c r="AP27">
        <v>0</v>
      </c>
      <c r="AQ27">
        <v>3.221623118784E-06</v>
      </c>
      <c r="AR27">
        <v>0</v>
      </c>
      <c r="AS27">
        <v>31205.1569</v>
      </c>
      <c r="AT27">
        <v>0</v>
      </c>
      <c r="AU27">
        <v>9.124535968485</v>
      </c>
      <c r="AV27">
        <v>0</v>
      </c>
      <c r="AW27">
        <v>0</v>
      </c>
    </row>
    <row r="28" spans="2:49" ht="15">
      <c r="B28" t="s">
        <v>232</v>
      </c>
      <c r="C28">
        <v>0</v>
      </c>
      <c r="D28">
        <v>0</v>
      </c>
      <c r="E28">
        <v>52082.76090149999</v>
      </c>
      <c r="F28">
        <v>3.6756535088475E-08</v>
      </c>
      <c r="G28">
        <v>0</v>
      </c>
      <c r="H28">
        <v>0</v>
      </c>
      <c r="I28">
        <v>0</v>
      </c>
      <c r="J28">
        <v>35903.760352484</v>
      </c>
      <c r="K28">
        <v>0</v>
      </c>
      <c r="L28">
        <v>0</v>
      </c>
      <c r="M28">
        <v>276206.584</v>
      </c>
      <c r="N28">
        <v>0</v>
      </c>
      <c r="O28">
        <v>1.9424409007499999</v>
      </c>
      <c r="P28">
        <v>0</v>
      </c>
      <c r="Q28">
        <v>5.081617400130199E-07</v>
      </c>
      <c r="R28" t="s">
        <v>232</v>
      </c>
      <c r="S28">
        <v>0</v>
      </c>
      <c r="T28">
        <v>0</v>
      </c>
      <c r="U28">
        <v>51255.9349092</v>
      </c>
      <c r="V28">
        <v>5.5878816699225004E-08</v>
      </c>
      <c r="W28">
        <v>0</v>
      </c>
      <c r="X28">
        <v>0</v>
      </c>
      <c r="Y28">
        <v>0</v>
      </c>
      <c r="Z28">
        <v>36099.8903638576</v>
      </c>
      <c r="AA28">
        <v>0</v>
      </c>
      <c r="AB28">
        <v>0</v>
      </c>
      <c r="AC28">
        <v>275597.208</v>
      </c>
      <c r="AD28">
        <v>0</v>
      </c>
      <c r="AE28">
        <v>0</v>
      </c>
      <c r="AF28">
        <v>0</v>
      </c>
      <c r="AG28">
        <v>5.0832128805744E-07</v>
      </c>
      <c r="AH28" t="s">
        <v>232</v>
      </c>
      <c r="AI28">
        <v>0</v>
      </c>
      <c r="AJ28">
        <v>0</v>
      </c>
      <c r="AK28">
        <v>48896.17020089999</v>
      </c>
      <c r="AL28">
        <v>2.181864730005E-08</v>
      </c>
      <c r="AM28">
        <v>0</v>
      </c>
      <c r="AN28">
        <v>0</v>
      </c>
      <c r="AO28">
        <v>0</v>
      </c>
      <c r="AP28">
        <v>36596.144130863206</v>
      </c>
      <c r="AQ28">
        <v>0</v>
      </c>
      <c r="AR28">
        <v>0</v>
      </c>
      <c r="AS28">
        <v>274368.458</v>
      </c>
      <c r="AT28">
        <v>0</v>
      </c>
      <c r="AU28">
        <v>3.425927978067</v>
      </c>
      <c r="AV28">
        <v>0</v>
      </c>
      <c r="AW28">
        <v>4.0873393343769994E-07</v>
      </c>
    </row>
    <row r="29" spans="2:49" ht="15">
      <c r="B29" t="s">
        <v>233</v>
      </c>
      <c r="C29">
        <v>0</v>
      </c>
      <c r="D29">
        <v>0</v>
      </c>
      <c r="E29">
        <v>0</v>
      </c>
      <c r="F29">
        <v>0</v>
      </c>
      <c r="G29">
        <v>0</v>
      </c>
      <c r="H29">
        <v>0</v>
      </c>
      <c r="I29">
        <v>0</v>
      </c>
      <c r="J29">
        <v>4522102.499103842</v>
      </c>
      <c r="K29">
        <v>0</v>
      </c>
      <c r="L29">
        <v>0</v>
      </c>
      <c r="M29">
        <v>4522102.499103842</v>
      </c>
      <c r="N29">
        <v>0</v>
      </c>
      <c r="O29">
        <v>0</v>
      </c>
      <c r="P29">
        <v>0</v>
      </c>
      <c r="Q29">
        <v>0</v>
      </c>
      <c r="R29" t="s">
        <v>233</v>
      </c>
      <c r="S29">
        <v>0</v>
      </c>
      <c r="T29">
        <v>0</v>
      </c>
      <c r="U29">
        <v>0</v>
      </c>
      <c r="V29">
        <v>0</v>
      </c>
      <c r="W29">
        <v>0</v>
      </c>
      <c r="X29">
        <v>0</v>
      </c>
      <c r="Y29">
        <v>0</v>
      </c>
      <c r="Z29">
        <v>4671636.5413987115</v>
      </c>
      <c r="AA29">
        <v>0</v>
      </c>
      <c r="AB29">
        <v>0</v>
      </c>
      <c r="AC29">
        <v>4671636.5413987115</v>
      </c>
      <c r="AD29">
        <v>0</v>
      </c>
      <c r="AE29">
        <v>0</v>
      </c>
      <c r="AF29">
        <v>0</v>
      </c>
      <c r="AG29">
        <v>0</v>
      </c>
      <c r="AH29" t="s">
        <v>233</v>
      </c>
      <c r="AI29">
        <v>0</v>
      </c>
      <c r="AJ29">
        <v>0</v>
      </c>
      <c r="AK29">
        <v>0</v>
      </c>
      <c r="AL29">
        <v>0</v>
      </c>
      <c r="AM29">
        <v>0</v>
      </c>
      <c r="AN29">
        <v>0</v>
      </c>
      <c r="AO29">
        <v>0</v>
      </c>
      <c r="AP29">
        <v>4471229.931977682</v>
      </c>
      <c r="AQ29">
        <v>0</v>
      </c>
      <c r="AR29">
        <v>0</v>
      </c>
      <c r="AS29">
        <v>4471229.931977682</v>
      </c>
      <c r="AT29">
        <v>0</v>
      </c>
      <c r="AU29">
        <v>0</v>
      </c>
      <c r="AV29">
        <v>0</v>
      </c>
      <c r="AW29">
        <v>0</v>
      </c>
    </row>
    <row r="30" spans="2:49" ht="15">
      <c r="B30" t="s">
        <v>234</v>
      </c>
      <c r="C30">
        <v>0</v>
      </c>
      <c r="D30">
        <v>0</v>
      </c>
      <c r="E30">
        <v>558799.124544</v>
      </c>
      <c r="F30">
        <v>1.77482525787E-07</v>
      </c>
      <c r="G30">
        <v>0</v>
      </c>
      <c r="H30">
        <v>0</v>
      </c>
      <c r="I30">
        <v>0</v>
      </c>
      <c r="J30">
        <v>347011.984368816</v>
      </c>
      <c r="K30">
        <v>0</v>
      </c>
      <c r="L30">
        <v>0</v>
      </c>
      <c r="M30">
        <v>5294724.5</v>
      </c>
      <c r="N30">
        <v>0</v>
      </c>
      <c r="O30">
        <v>17.95501588314</v>
      </c>
      <c r="P30">
        <v>0</v>
      </c>
      <c r="Q30">
        <v>4.953469723180001E-06</v>
      </c>
      <c r="R30" t="s">
        <v>234</v>
      </c>
      <c r="S30">
        <v>0</v>
      </c>
      <c r="T30">
        <v>0</v>
      </c>
      <c r="U30">
        <v>552453.4590749999</v>
      </c>
      <c r="V30">
        <v>2.2411449798075E-07</v>
      </c>
      <c r="W30">
        <v>0</v>
      </c>
      <c r="X30">
        <v>0</v>
      </c>
      <c r="Y30">
        <v>0</v>
      </c>
      <c r="Z30">
        <v>335212.08045744005</v>
      </c>
      <c r="AA30">
        <v>0</v>
      </c>
      <c r="AB30">
        <v>0</v>
      </c>
      <c r="AC30">
        <v>5245416.57</v>
      </c>
      <c r="AD30">
        <v>0</v>
      </c>
      <c r="AE30">
        <v>0</v>
      </c>
      <c r="AF30">
        <v>0</v>
      </c>
      <c r="AG30">
        <v>4.9012079285262E-06</v>
      </c>
      <c r="AH30" t="s">
        <v>234</v>
      </c>
      <c r="AI30">
        <v>0</v>
      </c>
      <c r="AJ30">
        <v>0</v>
      </c>
      <c r="AK30">
        <v>540908.8350930001</v>
      </c>
      <c r="AL30">
        <v>1.4317110045000002E-07</v>
      </c>
      <c r="AM30">
        <v>0</v>
      </c>
      <c r="AN30">
        <v>0</v>
      </c>
      <c r="AO30">
        <v>0</v>
      </c>
      <c r="AP30">
        <v>370303.98131596</v>
      </c>
      <c r="AQ30">
        <v>0</v>
      </c>
      <c r="AR30">
        <v>0</v>
      </c>
      <c r="AS30">
        <v>5332662.99</v>
      </c>
      <c r="AT30">
        <v>0</v>
      </c>
      <c r="AU30">
        <v>33.24027758247</v>
      </c>
      <c r="AV30">
        <v>0</v>
      </c>
      <c r="AW30">
        <v>4.117501722495801E-06</v>
      </c>
    </row>
    <row r="31" spans="2:49" ht="15">
      <c r="B31" t="s">
        <v>235</v>
      </c>
      <c r="C31">
        <v>0</v>
      </c>
      <c r="D31">
        <v>0</v>
      </c>
      <c r="E31">
        <v>0</v>
      </c>
      <c r="F31">
        <v>0</v>
      </c>
      <c r="G31">
        <v>0</v>
      </c>
      <c r="H31">
        <v>0</v>
      </c>
      <c r="I31">
        <v>0</v>
      </c>
      <c r="J31">
        <v>0</v>
      </c>
      <c r="K31">
        <v>0</v>
      </c>
      <c r="L31">
        <v>0</v>
      </c>
      <c r="M31">
        <v>228087.373</v>
      </c>
      <c r="N31">
        <v>0</v>
      </c>
      <c r="O31">
        <v>0</v>
      </c>
      <c r="P31">
        <v>0</v>
      </c>
      <c r="Q31">
        <v>0</v>
      </c>
      <c r="R31" t="s">
        <v>235</v>
      </c>
      <c r="S31">
        <v>0</v>
      </c>
      <c r="T31">
        <v>0</v>
      </c>
      <c r="U31">
        <v>0</v>
      </c>
      <c r="V31">
        <v>0</v>
      </c>
      <c r="W31">
        <v>0</v>
      </c>
      <c r="X31">
        <v>0</v>
      </c>
      <c r="Y31">
        <v>0</v>
      </c>
      <c r="Z31">
        <v>0</v>
      </c>
      <c r="AA31">
        <v>0</v>
      </c>
      <c r="AB31">
        <v>0</v>
      </c>
      <c r="AC31">
        <v>215309.187</v>
      </c>
      <c r="AD31">
        <v>0</v>
      </c>
      <c r="AE31">
        <v>0</v>
      </c>
      <c r="AF31">
        <v>0</v>
      </c>
      <c r="AG31">
        <v>0</v>
      </c>
      <c r="AH31" t="s">
        <v>235</v>
      </c>
      <c r="AI31">
        <v>0</v>
      </c>
      <c r="AJ31">
        <v>0</v>
      </c>
      <c r="AK31">
        <v>0</v>
      </c>
      <c r="AL31">
        <v>0</v>
      </c>
      <c r="AM31">
        <v>0</v>
      </c>
      <c r="AN31">
        <v>0</v>
      </c>
      <c r="AO31">
        <v>0</v>
      </c>
      <c r="AP31">
        <v>0</v>
      </c>
      <c r="AQ31">
        <v>0</v>
      </c>
      <c r="AR31">
        <v>0</v>
      </c>
      <c r="AS31">
        <v>257689.608</v>
      </c>
      <c r="AT31">
        <v>0</v>
      </c>
      <c r="AU31">
        <v>0</v>
      </c>
      <c r="AV31">
        <v>0</v>
      </c>
      <c r="AW31">
        <v>0</v>
      </c>
    </row>
    <row r="32" spans="2:49" ht="15">
      <c r="B32" t="s">
        <v>236</v>
      </c>
      <c r="C32">
        <v>0</v>
      </c>
      <c r="D32">
        <v>0</v>
      </c>
      <c r="E32">
        <v>0</v>
      </c>
      <c r="F32">
        <v>0</v>
      </c>
      <c r="G32">
        <v>0</v>
      </c>
      <c r="H32">
        <v>0</v>
      </c>
      <c r="I32">
        <v>0</v>
      </c>
      <c r="J32">
        <v>0</v>
      </c>
      <c r="K32">
        <v>0</v>
      </c>
      <c r="L32">
        <v>0</v>
      </c>
      <c r="M32">
        <v>4300.93191</v>
      </c>
      <c r="N32">
        <v>0</v>
      </c>
      <c r="O32">
        <v>0</v>
      </c>
      <c r="P32">
        <v>0</v>
      </c>
      <c r="Q32">
        <v>0</v>
      </c>
      <c r="R32" t="s">
        <v>236</v>
      </c>
      <c r="S32">
        <v>0</v>
      </c>
      <c r="T32">
        <v>0</v>
      </c>
      <c r="U32">
        <v>0</v>
      </c>
      <c r="V32">
        <v>0</v>
      </c>
      <c r="W32">
        <v>0</v>
      </c>
      <c r="X32">
        <v>0</v>
      </c>
      <c r="Y32">
        <v>0</v>
      </c>
      <c r="Z32">
        <v>0</v>
      </c>
      <c r="AA32">
        <v>0</v>
      </c>
      <c r="AB32">
        <v>0</v>
      </c>
      <c r="AC32">
        <v>4237.10146</v>
      </c>
      <c r="AD32">
        <v>0</v>
      </c>
      <c r="AE32">
        <v>0</v>
      </c>
      <c r="AF32">
        <v>0</v>
      </c>
      <c r="AG32">
        <v>0</v>
      </c>
      <c r="AH32" t="s">
        <v>236</v>
      </c>
      <c r="AI32">
        <v>0</v>
      </c>
      <c r="AJ32">
        <v>0</v>
      </c>
      <c r="AK32">
        <v>0</v>
      </c>
      <c r="AL32">
        <v>0</v>
      </c>
      <c r="AM32">
        <v>0</v>
      </c>
      <c r="AN32">
        <v>0</v>
      </c>
      <c r="AO32">
        <v>0</v>
      </c>
      <c r="AP32">
        <v>0</v>
      </c>
      <c r="AQ32">
        <v>0</v>
      </c>
      <c r="AR32">
        <v>0</v>
      </c>
      <c r="AS32">
        <v>4444.83696</v>
      </c>
      <c r="AT32">
        <v>0</v>
      </c>
      <c r="AU32">
        <v>0</v>
      </c>
      <c r="AV32">
        <v>0</v>
      </c>
      <c r="AW32">
        <v>0</v>
      </c>
    </row>
    <row r="33" spans="2:49" ht="15">
      <c r="B33" t="s">
        <v>237</v>
      </c>
      <c r="C33">
        <v>0</v>
      </c>
      <c r="D33">
        <v>0</v>
      </c>
      <c r="E33">
        <v>406.9736937716203</v>
      </c>
      <c r="F33">
        <v>0</v>
      </c>
      <c r="G33">
        <v>0</v>
      </c>
      <c r="H33">
        <v>0</v>
      </c>
      <c r="I33">
        <v>0</v>
      </c>
      <c r="J33">
        <v>5032.631966532969</v>
      </c>
      <c r="K33">
        <v>0</v>
      </c>
      <c r="L33">
        <v>0</v>
      </c>
      <c r="M33">
        <v>816720.54</v>
      </c>
      <c r="N33">
        <v>0</v>
      </c>
      <c r="O33">
        <v>0</v>
      </c>
      <c r="P33">
        <v>0</v>
      </c>
      <c r="Q33">
        <v>0</v>
      </c>
      <c r="R33" t="s">
        <v>237</v>
      </c>
      <c r="S33">
        <v>0</v>
      </c>
      <c r="T33">
        <v>0</v>
      </c>
      <c r="U33">
        <v>386.3856846702443</v>
      </c>
      <c r="V33">
        <v>0</v>
      </c>
      <c r="W33">
        <v>0</v>
      </c>
      <c r="X33">
        <v>0</v>
      </c>
      <c r="Y33">
        <v>0</v>
      </c>
      <c r="Z33">
        <v>4778.040880729895</v>
      </c>
      <c r="AA33">
        <v>0</v>
      </c>
      <c r="AB33">
        <v>0</v>
      </c>
      <c r="AC33">
        <v>775404.2320000001</v>
      </c>
      <c r="AD33">
        <v>0</v>
      </c>
      <c r="AE33">
        <v>0</v>
      </c>
      <c r="AF33">
        <v>0</v>
      </c>
      <c r="AG33">
        <v>0</v>
      </c>
      <c r="AH33" t="s">
        <v>237</v>
      </c>
      <c r="AI33">
        <v>0</v>
      </c>
      <c r="AJ33">
        <v>0</v>
      </c>
      <c r="AK33">
        <v>426.28279404361666</v>
      </c>
      <c r="AL33">
        <v>0</v>
      </c>
      <c r="AM33">
        <v>0</v>
      </c>
      <c r="AN33">
        <v>0</v>
      </c>
      <c r="AO33">
        <v>0</v>
      </c>
      <c r="AP33">
        <v>5271.408068003411</v>
      </c>
      <c r="AQ33">
        <v>0</v>
      </c>
      <c r="AR33">
        <v>0</v>
      </c>
      <c r="AS33">
        <v>855470.3122</v>
      </c>
      <c r="AT33">
        <v>0</v>
      </c>
      <c r="AU33">
        <v>0</v>
      </c>
      <c r="AV33">
        <v>0</v>
      </c>
      <c r="AW33">
        <v>0</v>
      </c>
    </row>
    <row r="34" spans="2:49" ht="15">
      <c r="B34" t="s">
        <v>238</v>
      </c>
      <c r="C34">
        <v>0</v>
      </c>
      <c r="D34">
        <v>0</v>
      </c>
      <c r="E34">
        <v>217394.25263820004</v>
      </c>
      <c r="F34">
        <v>1.77482525787E-07</v>
      </c>
      <c r="G34">
        <v>0</v>
      </c>
      <c r="H34">
        <v>0</v>
      </c>
      <c r="I34">
        <v>0</v>
      </c>
      <c r="J34">
        <v>100998.7189110824</v>
      </c>
      <c r="K34">
        <v>0</v>
      </c>
      <c r="L34">
        <v>0</v>
      </c>
      <c r="M34">
        <v>1021867.49</v>
      </c>
      <c r="N34">
        <v>0</v>
      </c>
      <c r="O34">
        <v>5.256283405694999</v>
      </c>
      <c r="P34">
        <v>0</v>
      </c>
      <c r="Q34">
        <v>1.3750956977628001E-06</v>
      </c>
      <c r="R34" t="s">
        <v>238</v>
      </c>
      <c r="S34">
        <v>0</v>
      </c>
      <c r="T34">
        <v>0</v>
      </c>
      <c r="U34">
        <v>214695.2773341</v>
      </c>
      <c r="V34">
        <v>2.2411449798075E-07</v>
      </c>
      <c r="W34">
        <v>0</v>
      </c>
      <c r="X34">
        <v>0</v>
      </c>
      <c r="Y34">
        <v>0</v>
      </c>
      <c r="Z34">
        <v>86721.28847879279</v>
      </c>
      <c r="AA34">
        <v>0</v>
      </c>
      <c r="AB34">
        <v>0</v>
      </c>
      <c r="AC34">
        <v>974648.98</v>
      </c>
      <c r="AD34">
        <v>0</v>
      </c>
      <c r="AE34">
        <v>0</v>
      </c>
      <c r="AF34">
        <v>0</v>
      </c>
      <c r="AG34">
        <v>1.168946249954E-06</v>
      </c>
      <c r="AH34" t="s">
        <v>238</v>
      </c>
      <c r="AI34">
        <v>0</v>
      </c>
      <c r="AJ34">
        <v>0</v>
      </c>
      <c r="AK34">
        <v>221135.9912001</v>
      </c>
      <c r="AL34">
        <v>1.4317110045000002E-07</v>
      </c>
      <c r="AM34">
        <v>0</v>
      </c>
      <c r="AN34">
        <v>0</v>
      </c>
      <c r="AO34">
        <v>0</v>
      </c>
      <c r="AP34">
        <v>120370.67524173678</v>
      </c>
      <c r="AQ34">
        <v>0</v>
      </c>
      <c r="AR34">
        <v>0</v>
      </c>
      <c r="AS34">
        <v>1068216.37</v>
      </c>
      <c r="AT34">
        <v>0</v>
      </c>
      <c r="AU34">
        <v>10.899208745985</v>
      </c>
      <c r="AV34">
        <v>0</v>
      </c>
      <c r="AW34">
        <v>1.3003415029168E-06</v>
      </c>
    </row>
    <row r="35" ht="15.75">
      <c r="A35" s="185" t="s">
        <v>257</v>
      </c>
    </row>
    <row r="36" spans="2:10" ht="15">
      <c r="B36" t="s">
        <v>239</v>
      </c>
      <c r="C36" t="s">
        <v>240</v>
      </c>
      <c r="D36" t="s">
        <v>241</v>
      </c>
      <c r="E36" t="s">
        <v>242</v>
      </c>
      <c r="H36" t="s">
        <v>243</v>
      </c>
      <c r="J36" t="s">
        <v>244</v>
      </c>
    </row>
    <row r="37" spans="2:35" ht="15">
      <c r="B37" s="212" t="s">
        <v>167</v>
      </c>
      <c r="C37" s="209">
        <f>$M$9</f>
        <v>2387684.73</v>
      </c>
      <c r="D37" s="209">
        <f>$AC$9</f>
        <v>2378587.33</v>
      </c>
      <c r="E37" s="209">
        <f>$AS$9</f>
        <v>2441624.84</v>
      </c>
      <c r="F37" t="s">
        <v>245</v>
      </c>
      <c r="H37">
        <f>C37/2000*24</f>
        <v>28652.21676</v>
      </c>
      <c r="I37" t="s">
        <v>246</v>
      </c>
      <c r="J37" s="231">
        <f>H37/28652-1</f>
        <v>7.565265949915911E-06</v>
      </c>
      <c r="S37" s="209"/>
      <c r="AI37" s="209"/>
    </row>
    <row r="38" spans="2:35" ht="15">
      <c r="B38" s="212" t="s">
        <v>168</v>
      </c>
      <c r="C38" s="209">
        <f>$M$11</f>
        <v>360027.729</v>
      </c>
      <c r="D38" s="209">
        <f>$AC$11</f>
        <v>354647.468</v>
      </c>
      <c r="E38" s="209">
        <f>$AS$11</f>
        <v>372079.906</v>
      </c>
      <c r="F38" t="s">
        <v>245</v>
      </c>
      <c r="H38">
        <f>C38/2000*24</f>
        <v>4320.332748</v>
      </c>
      <c r="I38" t="s">
        <v>246</v>
      </c>
      <c r="J38" s="231">
        <f>H38/4320-1</f>
        <v>7.702499999995283E-05</v>
      </c>
      <c r="S38" s="209"/>
      <c r="AI38" s="209"/>
    </row>
    <row r="39" spans="2:35" ht="15">
      <c r="B39" s="212" t="s">
        <v>169</v>
      </c>
      <c r="C39" s="209">
        <f>$M$13</f>
        <v>0</v>
      </c>
      <c r="D39" s="209">
        <f>$AC$13</f>
        <v>0</v>
      </c>
      <c r="E39" s="209">
        <f>$AS$13</f>
        <v>0</v>
      </c>
      <c r="F39" t="s">
        <v>245</v>
      </c>
      <c r="J39" s="213"/>
      <c r="S39" s="209"/>
      <c r="AI39" s="209"/>
    </row>
    <row r="40" spans="2:35" ht="15">
      <c r="B40" s="212" t="s">
        <v>170</v>
      </c>
      <c r="C40" s="209">
        <f>$M$14</f>
        <v>459358.051</v>
      </c>
      <c r="D40" s="209">
        <f>$AC$14</f>
        <v>457607.836</v>
      </c>
      <c r="E40" s="209">
        <f>$AS$14</f>
        <v>469735.395</v>
      </c>
      <c r="F40" t="s">
        <v>245</v>
      </c>
      <c r="S40" s="209"/>
      <c r="AI40" s="209"/>
    </row>
    <row r="41" spans="2:35" ht="15">
      <c r="B41" s="212" t="s">
        <v>247</v>
      </c>
      <c r="C41" s="209">
        <f>$J$29</f>
        <v>4522102.499103842</v>
      </c>
      <c r="D41" s="209">
        <f>$Z$29</f>
        <v>4671636.5413987115</v>
      </c>
      <c r="E41" s="209">
        <f>$AP$29</f>
        <v>4471229.931977682</v>
      </c>
      <c r="F41" t="s">
        <v>245</v>
      </c>
      <c r="H41">
        <f>CONVERT(C41,"lbm","kg")*24/0.999/3.785/42/(24647+4767+16972)</f>
        <v>6.682666653992335</v>
      </c>
      <c r="I41" t="s">
        <v>248</v>
      </c>
      <c r="J41" s="214">
        <f>H41/6.55-1</f>
        <v>0.02025445099119616</v>
      </c>
      <c r="S41" s="209"/>
      <c r="AI41" s="209"/>
    </row>
    <row r="42" spans="2:35" ht="15">
      <c r="B42" t="s">
        <v>249</v>
      </c>
      <c r="C42" s="209"/>
      <c r="D42" s="209"/>
      <c r="E42" s="209"/>
      <c r="S42" s="209"/>
      <c r="AI42" s="209"/>
    </row>
    <row r="43" spans="2:35" ht="15">
      <c r="B43" s="212" t="s">
        <v>250</v>
      </c>
      <c r="C43" s="209">
        <f>$H$26</f>
        <v>273612.1894939488</v>
      </c>
      <c r="D43" s="209">
        <f>$X$26</f>
        <v>273599.67364861496</v>
      </c>
      <c r="E43" s="209">
        <f>$AN$26</f>
        <v>273579.59349146264</v>
      </c>
      <c r="F43" t="s">
        <v>245</v>
      </c>
      <c r="S43" s="209"/>
      <c r="AI43" s="209"/>
    </row>
    <row r="44" spans="2:35" ht="15">
      <c r="B44" s="212" t="s">
        <v>176</v>
      </c>
      <c r="C44" s="209">
        <f>$N$24</f>
        <v>175138.78178248843</v>
      </c>
      <c r="D44" s="209">
        <f>$AD$24</f>
        <v>175129.4501391217</v>
      </c>
      <c r="E44" s="209">
        <f>$AT$24</f>
        <v>175119.12626235883</v>
      </c>
      <c r="F44" t="s">
        <v>245</v>
      </c>
      <c r="S44" s="209"/>
      <c r="AI44" s="209"/>
    </row>
    <row r="45" spans="2:35" ht="15">
      <c r="B45" s="212" t="s">
        <v>177</v>
      </c>
      <c r="C45" s="209">
        <f>$G$25</f>
        <v>53588.02023771571</v>
      </c>
      <c r="D45" s="209">
        <f>$W$25</f>
        <v>53583.794334344166</v>
      </c>
      <c r="E45" s="209">
        <f>$AM$25</f>
        <v>53583.39859402139</v>
      </c>
      <c r="F45" t="s">
        <v>245</v>
      </c>
      <c r="S45" s="209"/>
      <c r="AI45" s="209"/>
    </row>
    <row r="46" spans="2:35" ht="15">
      <c r="B46" s="212" t="s">
        <v>178</v>
      </c>
      <c r="C46" s="209">
        <f>$E$21</f>
        <v>2440848.46824</v>
      </c>
      <c r="D46" s="209">
        <f>$U$21</f>
        <v>2470663.456434</v>
      </c>
      <c r="E46" s="209">
        <f>$AK$21</f>
        <v>2480266.121562</v>
      </c>
      <c r="F46" t="s">
        <v>245</v>
      </c>
      <c r="H46">
        <f>C46/2000*24</f>
        <v>29290.18161888</v>
      </c>
      <c r="I46" t="s">
        <v>246</v>
      </c>
      <c r="J46" s="215">
        <f>H46/29401-1</f>
        <v>-0.0037692044869221952</v>
      </c>
      <c r="S46" s="209"/>
      <c r="AI46" s="209"/>
    </row>
    <row r="47" spans="2:35" ht="15">
      <c r="B47" s="212" t="s">
        <v>179</v>
      </c>
      <c r="C47" s="209">
        <f>$M$27</f>
        <v>31164.1109</v>
      </c>
      <c r="D47" s="209">
        <f>$AC$27</f>
        <v>31185.3855</v>
      </c>
      <c r="E47" s="209">
        <f>$AS$27</f>
        <v>31205.1569</v>
      </c>
      <c r="F47" t="s">
        <v>245</v>
      </c>
      <c r="H47">
        <f>C47*24/36.939/5.6146</f>
        <v>3606.3014570593896</v>
      </c>
      <c r="I47" t="s">
        <v>251</v>
      </c>
      <c r="J47" s="213">
        <f>H47/3615-1</f>
        <v>-0.002406235944843793</v>
      </c>
      <c r="S47" s="209"/>
      <c r="AI47" s="209"/>
    </row>
    <row r="48" spans="2:35" ht="15">
      <c r="B48" s="212" t="s">
        <v>180</v>
      </c>
      <c r="C48" s="209">
        <f>$P$22</f>
        <v>8749.611411068</v>
      </c>
      <c r="D48" s="209">
        <f>$AF$22</f>
        <v>8715.40410994</v>
      </c>
      <c r="E48" s="209">
        <f>$AV$22</f>
        <v>8948.153145448</v>
      </c>
      <c r="F48" t="s">
        <v>245</v>
      </c>
      <c r="S48" s="209"/>
      <c r="AI48" s="209"/>
    </row>
    <row r="49" spans="2:35" ht="15">
      <c r="B49" s="212" t="s">
        <v>181</v>
      </c>
      <c r="C49" s="209">
        <v>207</v>
      </c>
      <c r="D49" s="209">
        <v>207</v>
      </c>
      <c r="E49" s="209">
        <v>207</v>
      </c>
      <c r="F49" t="s">
        <v>252</v>
      </c>
      <c r="S49" s="209"/>
      <c r="AI49" s="209"/>
    </row>
    <row r="50" spans="2:35" ht="15">
      <c r="B50" s="212" t="s">
        <v>182</v>
      </c>
      <c r="C50" s="209">
        <f>$E$28+$E$30</f>
        <v>610881.8854455</v>
      </c>
      <c r="D50" s="209">
        <f>$U$28+$U$30</f>
        <v>603709.3939841999</v>
      </c>
      <c r="E50" s="209">
        <f>$AK$28+$AK$30</f>
        <v>589805.0052939</v>
      </c>
      <c r="F50" t="s">
        <v>245</v>
      </c>
      <c r="H50">
        <f>C50*(12/44)*24/241756.9</f>
        <v>16.539340195978237</v>
      </c>
      <c r="I50" t="s">
        <v>253</v>
      </c>
      <c r="J50" s="216">
        <f>H50/15.7-1</f>
        <v>0.05346115897950554</v>
      </c>
      <c r="S50" s="209"/>
      <c r="AI50" s="209"/>
    </row>
    <row r="51" spans="2:35" ht="15">
      <c r="B51" s="212" t="s">
        <v>183</v>
      </c>
      <c r="C51" s="209">
        <f>$D$28+$D$30</f>
        <v>0</v>
      </c>
      <c r="D51" s="209">
        <f>$T$28+$T$30</f>
        <v>0</v>
      </c>
      <c r="E51" s="209">
        <f>$AJ$28+$AJ$30</f>
        <v>0</v>
      </c>
      <c r="F51" t="s">
        <v>245</v>
      </c>
      <c r="S51" s="209"/>
      <c r="AI51" s="209"/>
    </row>
    <row r="52" spans="2:35" ht="15">
      <c r="B52" s="212" t="s">
        <v>184</v>
      </c>
      <c r="C52" s="209">
        <f>$F$28+$F$30</f>
        <v>2.1423906087547499E-07</v>
      </c>
      <c r="D52" s="209">
        <f>$V$28+$V$30</f>
        <v>2.7999331467997503E-07</v>
      </c>
      <c r="E52" s="209">
        <f>$AL$28+$AL$30</f>
        <v>1.6498974775005E-07</v>
      </c>
      <c r="F52" t="s">
        <v>245</v>
      </c>
      <c r="S52" s="209"/>
      <c r="AI52" s="209"/>
    </row>
    <row r="53" spans="2:35" ht="15">
      <c r="B53" s="212" t="s">
        <v>185</v>
      </c>
      <c r="C53" s="209">
        <f>$L$28+$L$30</f>
        <v>0</v>
      </c>
      <c r="D53" s="209">
        <f>$AB$28+$AB$30</f>
        <v>0</v>
      </c>
      <c r="E53" s="209">
        <f>$AR$28+$AR$30</f>
        <v>0</v>
      </c>
      <c r="F53" t="s">
        <v>245</v>
      </c>
      <c r="S53" s="209"/>
      <c r="AI53" s="209"/>
    </row>
    <row r="54" spans="2:35" ht="15">
      <c r="B54" s="212" t="s">
        <v>186</v>
      </c>
      <c r="C54" s="209">
        <f>$O$28+$O$30</f>
        <v>19.89745678389</v>
      </c>
      <c r="D54" s="209">
        <f>$AE$28+$AE$30</f>
        <v>0</v>
      </c>
      <c r="E54" s="209">
        <f>$AU$28+$AU$30</f>
        <v>36.666205560537</v>
      </c>
      <c r="F54" t="s">
        <v>245</v>
      </c>
      <c r="S54" s="209"/>
      <c r="AI54" s="209"/>
    </row>
    <row r="55" spans="2:35" ht="15">
      <c r="B55" s="212" t="s">
        <v>187</v>
      </c>
      <c r="C55" s="209">
        <f>$Q$28+$Q$30</f>
        <v>5.461631463193021E-06</v>
      </c>
      <c r="D55" s="209">
        <f>$AG$28+$AG$30</f>
        <v>5.40952921658364E-06</v>
      </c>
      <c r="E55" s="209">
        <f>$AW$28+$AW$30</f>
        <v>4.526235655933501E-06</v>
      </c>
      <c r="F55" t="s">
        <v>245</v>
      </c>
      <c r="S55" s="209"/>
      <c r="AI55" s="209"/>
    </row>
    <row r="56" spans="2:35" ht="15">
      <c r="B56" s="212" t="s">
        <v>188</v>
      </c>
      <c r="C56" s="209">
        <f>$M$31</f>
        <v>228087.373</v>
      </c>
      <c r="D56" s="209">
        <f>$AC$31</f>
        <v>215309.187</v>
      </c>
      <c r="E56" s="209">
        <f>$AS$31</f>
        <v>257689.608</v>
      </c>
      <c r="F56" t="s">
        <v>245</v>
      </c>
      <c r="S56" s="209"/>
      <c r="AI56" s="209"/>
    </row>
    <row r="57" spans="3:4" ht="15">
      <c r="C57" s="209"/>
      <c r="D57" s="209"/>
    </row>
    <row r="58" spans="1:4" ht="15.75">
      <c r="A58" s="185" t="s">
        <v>258</v>
      </c>
      <c r="D58" s="209"/>
    </row>
    <row r="59" spans="2:5" ht="15">
      <c r="B59" t="s">
        <v>239</v>
      </c>
      <c r="C59" t="s">
        <v>240</v>
      </c>
      <c r="D59" t="s">
        <v>241</v>
      </c>
      <c r="E59" t="s">
        <v>242</v>
      </c>
    </row>
    <row r="60" spans="2:6" ht="15">
      <c r="B60" s="212" t="s">
        <v>167</v>
      </c>
      <c r="C60" s="207">
        <f>C37/C$43</f>
        <v>8.726529086354194</v>
      </c>
      <c r="D60" s="207">
        <f>D37/D$43</f>
        <v>8.69367751167287</v>
      </c>
      <c r="E60" s="207">
        <f>E37/E$43</f>
        <v>8.924733050589145</v>
      </c>
      <c r="F60" t="s">
        <v>254</v>
      </c>
    </row>
    <row r="61" spans="2:6" ht="15">
      <c r="B61" s="212" t="s">
        <v>168</v>
      </c>
      <c r="C61" s="207">
        <f aca="true" t="shared" si="0" ref="C61:E64">C38/C$43</f>
        <v>1.31583219909127</v>
      </c>
      <c r="D61" s="207">
        <f t="shared" si="0"/>
        <v>1.296227671877544</v>
      </c>
      <c r="E61" s="207">
        <f t="shared" si="0"/>
        <v>1.3600426159402537</v>
      </c>
      <c r="F61" t="s">
        <v>254</v>
      </c>
    </row>
    <row r="62" spans="2:6" ht="15">
      <c r="B62" s="212" t="s">
        <v>169</v>
      </c>
      <c r="C62" s="207">
        <f t="shared" si="0"/>
        <v>0</v>
      </c>
      <c r="D62" s="207">
        <f t="shared" si="0"/>
        <v>0</v>
      </c>
      <c r="E62" s="207">
        <f t="shared" si="0"/>
        <v>0</v>
      </c>
      <c r="F62" t="s">
        <v>254</v>
      </c>
    </row>
    <row r="63" spans="2:6" ht="15">
      <c r="B63" s="212" t="s">
        <v>170</v>
      </c>
      <c r="C63" s="207">
        <f t="shared" si="0"/>
        <v>1.6788654476600322</v>
      </c>
      <c r="D63" s="207">
        <f t="shared" si="0"/>
        <v>1.6725452552538764</v>
      </c>
      <c r="E63" s="207">
        <f t="shared" si="0"/>
        <v>1.7169971963375208</v>
      </c>
      <c r="F63" t="s">
        <v>254</v>
      </c>
    </row>
    <row r="64" spans="2:6" ht="15">
      <c r="B64" s="212" t="s">
        <v>247</v>
      </c>
      <c r="C64" s="217">
        <f t="shared" si="0"/>
        <v>16.527416075532162</v>
      </c>
      <c r="D64" s="217">
        <f t="shared" si="0"/>
        <v>17.074715328054488</v>
      </c>
      <c r="E64" s="217">
        <f t="shared" si="0"/>
        <v>16.3434336417976</v>
      </c>
      <c r="F64" t="s">
        <v>254</v>
      </c>
    </row>
    <row r="65" spans="2:5" ht="15">
      <c r="B65" t="s">
        <v>249</v>
      </c>
      <c r="C65" s="217"/>
      <c r="D65" s="217"/>
      <c r="E65" s="217"/>
    </row>
    <row r="66" spans="2:6" ht="15">
      <c r="B66" s="212" t="s">
        <v>250</v>
      </c>
      <c r="C66" s="209">
        <f aca="true" t="shared" si="1" ref="C66:E71">C43/C$43</f>
        <v>1</v>
      </c>
      <c r="D66" s="209">
        <f t="shared" si="1"/>
        <v>1</v>
      </c>
      <c r="E66" s="209">
        <f t="shared" si="1"/>
        <v>1</v>
      </c>
      <c r="F66" t="s">
        <v>254</v>
      </c>
    </row>
    <row r="67" spans="2:6" ht="15">
      <c r="B67" s="212" t="s">
        <v>176</v>
      </c>
      <c r="C67" s="218">
        <f t="shared" si="1"/>
        <v>0.6400986085686134</v>
      </c>
      <c r="D67" s="218">
        <f t="shared" si="1"/>
        <v>0.6400937830212513</v>
      </c>
      <c r="E67" s="218">
        <f t="shared" si="1"/>
        <v>0.6401030282539096</v>
      </c>
      <c r="F67" t="s">
        <v>254</v>
      </c>
    </row>
    <row r="68" spans="2:6" ht="15">
      <c r="B68" s="212" t="s">
        <v>177</v>
      </c>
      <c r="C68" s="218">
        <f t="shared" si="1"/>
        <v>0.19585392133598953</v>
      </c>
      <c r="D68" s="218">
        <f t="shared" si="1"/>
        <v>0.1958474351221706</v>
      </c>
      <c r="E68" s="218">
        <f t="shared" si="1"/>
        <v>0.19586036337791957</v>
      </c>
      <c r="F68" t="s">
        <v>254</v>
      </c>
    </row>
    <row r="69" spans="2:6" ht="15">
      <c r="B69" s="212" t="s">
        <v>178</v>
      </c>
      <c r="C69" s="207">
        <f t="shared" si="1"/>
        <v>8.920832338480231</v>
      </c>
      <c r="D69" s="207">
        <f t="shared" si="1"/>
        <v>9.030213462926428</v>
      </c>
      <c r="E69" s="207">
        <f t="shared" si="1"/>
        <v>9.065976339494046</v>
      </c>
      <c r="F69" t="s">
        <v>254</v>
      </c>
    </row>
    <row r="70" spans="2:6" ht="15">
      <c r="B70" s="212" t="s">
        <v>179</v>
      </c>
      <c r="C70" s="218">
        <f t="shared" si="1"/>
        <v>0.1138988396592953</v>
      </c>
      <c r="D70" s="218">
        <f t="shared" si="1"/>
        <v>0.1139818081071672</v>
      </c>
      <c r="E70" s="218">
        <f t="shared" si="1"/>
        <v>0.11406244340725578</v>
      </c>
      <c r="F70" t="s">
        <v>254</v>
      </c>
    </row>
    <row r="71" spans="2:6" ht="15">
      <c r="B71" s="212" t="s">
        <v>180</v>
      </c>
      <c r="C71" s="206">
        <f t="shared" si="1"/>
        <v>0.03197814917255908</v>
      </c>
      <c r="D71" s="206">
        <f t="shared" si="1"/>
        <v>0.031854585181754366</v>
      </c>
      <c r="E71" s="206">
        <f t="shared" si="1"/>
        <v>0.03270767761312299</v>
      </c>
      <c r="F71" t="s">
        <v>254</v>
      </c>
    </row>
    <row r="72" spans="2:6" ht="15">
      <c r="B72" s="212" t="s">
        <v>181</v>
      </c>
      <c r="C72" s="208">
        <f>C49/C43</f>
        <v>0.0007565452415802476</v>
      </c>
      <c r="D72" s="208">
        <f>D49/D43</f>
        <v>0.0007565798498204747</v>
      </c>
      <c r="E72" s="208">
        <f>E49/E43</f>
        <v>0.0007566353811636162</v>
      </c>
      <c r="F72" t="s">
        <v>190</v>
      </c>
    </row>
    <row r="73" spans="2:6" ht="15">
      <c r="B73" s="212" t="s">
        <v>182</v>
      </c>
      <c r="C73" s="207">
        <f aca="true" t="shared" si="2" ref="C73:E79">C50/C$43</f>
        <v>2.2326559594268742</v>
      </c>
      <c r="D73" s="207">
        <f t="shared" si="2"/>
        <v>2.206542814665583</v>
      </c>
      <c r="E73" s="207">
        <f t="shared" si="2"/>
        <v>2.1558808453756457</v>
      </c>
      <c r="F73" t="s">
        <v>254</v>
      </c>
    </row>
    <row r="74" spans="2:6" ht="15">
      <c r="B74" s="212" t="s">
        <v>183</v>
      </c>
      <c r="C74" s="208">
        <f t="shared" si="2"/>
        <v>0</v>
      </c>
      <c r="D74" s="208">
        <f t="shared" si="2"/>
        <v>0</v>
      </c>
      <c r="E74" s="208">
        <f t="shared" si="2"/>
        <v>0</v>
      </c>
      <c r="F74" t="s">
        <v>254</v>
      </c>
    </row>
    <row r="75" spans="2:6" ht="15">
      <c r="B75" s="212" t="s">
        <v>184</v>
      </c>
      <c r="C75" s="206">
        <f t="shared" si="2"/>
        <v>7.83002618676143E-13</v>
      </c>
      <c r="D75" s="206">
        <f t="shared" si="2"/>
        <v>1.0233685988952291E-12</v>
      </c>
      <c r="E75" s="206">
        <f t="shared" si="2"/>
        <v>6.030776844297003E-13</v>
      </c>
      <c r="F75" t="s">
        <v>254</v>
      </c>
    </row>
    <row r="76" spans="2:6" ht="15">
      <c r="B76" s="212" t="s">
        <v>185</v>
      </c>
      <c r="C76" s="208">
        <f t="shared" si="2"/>
        <v>0</v>
      </c>
      <c r="D76" s="208">
        <f t="shared" si="2"/>
        <v>0</v>
      </c>
      <c r="E76" s="208">
        <f t="shared" si="2"/>
        <v>0</v>
      </c>
      <c r="F76" t="s">
        <v>254</v>
      </c>
    </row>
    <row r="77" spans="2:6" ht="15">
      <c r="B77" s="212" t="s">
        <v>186</v>
      </c>
      <c r="C77" s="206">
        <f t="shared" si="2"/>
        <v>7.272138284734588E-05</v>
      </c>
      <c r="D77" s="206">
        <f t="shared" si="2"/>
        <v>0</v>
      </c>
      <c r="E77" s="206">
        <f t="shared" si="2"/>
        <v>0.00013402390541120975</v>
      </c>
      <c r="F77" t="s">
        <v>254</v>
      </c>
    </row>
    <row r="78" spans="2:6" ht="15">
      <c r="B78" s="212" t="s">
        <v>187</v>
      </c>
      <c r="C78" s="206">
        <f t="shared" si="2"/>
        <v>1.9961213984268816E-11</v>
      </c>
      <c r="D78" s="206">
        <f t="shared" si="2"/>
        <v>1.9771694697016042E-11</v>
      </c>
      <c r="E78" s="206">
        <f t="shared" si="2"/>
        <v>1.6544492950548766E-11</v>
      </c>
      <c r="F78" t="s">
        <v>254</v>
      </c>
    </row>
    <row r="79" spans="2:6" ht="15">
      <c r="B79" s="212" t="s">
        <v>188</v>
      </c>
      <c r="C79" s="206">
        <f t="shared" si="2"/>
        <v>0.8336155396506717</v>
      </c>
      <c r="D79" s="206">
        <f t="shared" si="2"/>
        <v>0.7869497215721184</v>
      </c>
      <c r="E79" s="206">
        <f t="shared" si="2"/>
        <v>0.9419182356086128</v>
      </c>
      <c r="F79" t="s">
        <v>254</v>
      </c>
    </row>
    <row r="80" ht="15">
      <c r="B80" s="212"/>
    </row>
    <row r="81" ht="15.75">
      <c r="A81" s="185" t="s">
        <v>259</v>
      </c>
    </row>
    <row r="82" spans="2:5" ht="15">
      <c r="B82" t="s">
        <v>239</v>
      </c>
      <c r="C82" t="s">
        <v>240</v>
      </c>
      <c r="D82" t="s">
        <v>241</v>
      </c>
      <c r="E82" t="s">
        <v>242</v>
      </c>
    </row>
    <row r="83" spans="2:6" ht="15">
      <c r="B83" s="212" t="s">
        <v>167</v>
      </c>
      <c r="C83" s="223">
        <f>C60</f>
        <v>8.726529086354194</v>
      </c>
      <c r="D83" s="207">
        <f aca="true" t="shared" si="3" ref="D83:E87">D60</f>
        <v>8.69367751167287</v>
      </c>
      <c r="E83" s="207">
        <f t="shared" si="3"/>
        <v>8.924733050589145</v>
      </c>
      <c r="F83" t="s">
        <v>37</v>
      </c>
    </row>
    <row r="84" spans="2:6" ht="15">
      <c r="B84" s="212" t="s">
        <v>168</v>
      </c>
      <c r="C84" s="223">
        <f>C61</f>
        <v>1.31583219909127</v>
      </c>
      <c r="D84" s="209">
        <f t="shared" si="3"/>
        <v>1.296227671877544</v>
      </c>
      <c r="E84" s="209">
        <f t="shared" si="3"/>
        <v>1.3600426159402537</v>
      </c>
      <c r="F84" t="s">
        <v>37</v>
      </c>
    </row>
    <row r="85" spans="2:6" ht="15">
      <c r="B85" s="212" t="s">
        <v>169</v>
      </c>
      <c r="C85" s="224">
        <f>C62</f>
        <v>0</v>
      </c>
      <c r="D85" s="209">
        <f t="shared" si="3"/>
        <v>0</v>
      </c>
      <c r="E85" s="209">
        <f t="shared" si="3"/>
        <v>0</v>
      </c>
      <c r="F85" t="s">
        <v>37</v>
      </c>
    </row>
    <row r="86" spans="2:6" ht="15">
      <c r="B86" s="212" t="s">
        <v>170</v>
      </c>
      <c r="C86" s="207">
        <f>C63</f>
        <v>1.6788654476600322</v>
      </c>
      <c r="D86" s="207">
        <f t="shared" si="3"/>
        <v>1.6725452552538764</v>
      </c>
      <c r="E86" s="207">
        <f t="shared" si="3"/>
        <v>1.7169971963375208</v>
      </c>
      <c r="F86" t="s">
        <v>37</v>
      </c>
    </row>
    <row r="87" spans="2:6" ht="15">
      <c r="B87" s="212" t="s">
        <v>247</v>
      </c>
      <c r="C87" s="225">
        <f>C64</f>
        <v>16.527416075532162</v>
      </c>
      <c r="D87" s="217">
        <f t="shared" si="3"/>
        <v>17.074715328054488</v>
      </c>
      <c r="E87" s="217">
        <f t="shared" si="3"/>
        <v>16.3434336417976</v>
      </c>
      <c r="F87" t="s">
        <v>37</v>
      </c>
    </row>
    <row r="88" spans="2:5" ht="15">
      <c r="B88" t="s">
        <v>249</v>
      </c>
      <c r="C88" s="208"/>
      <c r="D88" s="208"/>
      <c r="E88" s="208"/>
    </row>
    <row r="89" spans="2:6" ht="15">
      <c r="B89" s="212" t="s">
        <v>250</v>
      </c>
      <c r="C89" s="209">
        <f aca="true" t="shared" si="4" ref="C89:C94">C66</f>
        <v>1</v>
      </c>
      <c r="D89" s="209">
        <f aca="true" t="shared" si="5" ref="D89:E94">D66</f>
        <v>1</v>
      </c>
      <c r="E89" s="209">
        <f t="shared" si="5"/>
        <v>1</v>
      </c>
      <c r="F89" t="s">
        <v>37</v>
      </c>
    </row>
    <row r="90" spans="2:6" ht="15">
      <c r="B90" s="212" t="s">
        <v>176</v>
      </c>
      <c r="C90" s="226">
        <f t="shared" si="4"/>
        <v>0.6400986085686134</v>
      </c>
      <c r="D90" s="206">
        <f t="shared" si="5"/>
        <v>0.6400937830212513</v>
      </c>
      <c r="E90" s="206">
        <f t="shared" si="5"/>
        <v>0.6401030282539096</v>
      </c>
      <c r="F90" t="s">
        <v>37</v>
      </c>
    </row>
    <row r="91" spans="2:6" ht="15">
      <c r="B91" s="212" t="s">
        <v>177</v>
      </c>
      <c r="C91" s="226">
        <f t="shared" si="4"/>
        <v>0.19585392133598953</v>
      </c>
      <c r="D91" s="206">
        <f t="shared" si="5"/>
        <v>0.1958474351221706</v>
      </c>
      <c r="E91" s="206">
        <f t="shared" si="5"/>
        <v>0.19586036337791957</v>
      </c>
      <c r="F91" t="s">
        <v>37</v>
      </c>
    </row>
    <row r="92" spans="2:6" ht="15">
      <c r="B92" s="212" t="s">
        <v>178</v>
      </c>
      <c r="C92" s="223">
        <f t="shared" si="4"/>
        <v>8.920832338480231</v>
      </c>
      <c r="D92" s="207">
        <f t="shared" si="5"/>
        <v>9.030213462926428</v>
      </c>
      <c r="E92" s="207">
        <f t="shared" si="5"/>
        <v>9.065976339494046</v>
      </c>
      <c r="F92" t="s">
        <v>37</v>
      </c>
    </row>
    <row r="93" spans="2:6" ht="15">
      <c r="B93" s="212" t="s">
        <v>179</v>
      </c>
      <c r="C93" s="226">
        <f t="shared" si="4"/>
        <v>0.1138988396592953</v>
      </c>
      <c r="D93" s="206">
        <f t="shared" si="5"/>
        <v>0.1139818081071672</v>
      </c>
      <c r="E93" s="206">
        <f t="shared" si="5"/>
        <v>0.11406244340725578</v>
      </c>
      <c r="F93" t="s">
        <v>37</v>
      </c>
    </row>
    <row r="94" spans="2:6" ht="15">
      <c r="B94" s="212" t="s">
        <v>180</v>
      </c>
      <c r="C94" s="226">
        <f t="shared" si="4"/>
        <v>0.03197814917255908</v>
      </c>
      <c r="D94" s="206">
        <f t="shared" si="5"/>
        <v>0.031854585181754366</v>
      </c>
      <c r="E94" s="206">
        <f t="shared" si="5"/>
        <v>0.03270767761312299</v>
      </c>
      <c r="F94" t="s">
        <v>37</v>
      </c>
    </row>
    <row r="95" spans="2:6" ht="15">
      <c r="B95" s="212" t="s">
        <v>181</v>
      </c>
      <c r="C95" s="227">
        <f>CONVERT(C72,"kg","lbm")</f>
        <v>0.0016678967540398608</v>
      </c>
      <c r="D95" s="208">
        <f>CONVERT(D72,"kg","lbm")</f>
        <v>0.001667973052149168</v>
      </c>
      <c r="E95" s="208">
        <f>CONVERT(E72,"kg","lbm")</f>
        <v>0.0016680954778044792</v>
      </c>
      <c r="F95" t="s">
        <v>190</v>
      </c>
    </row>
    <row r="96" spans="2:6" ht="15">
      <c r="B96" s="212" t="s">
        <v>182</v>
      </c>
      <c r="C96" s="223">
        <f aca="true" t="shared" si="6" ref="C96:C102">C73</f>
        <v>2.2326559594268742</v>
      </c>
      <c r="D96" s="207">
        <f aca="true" t="shared" si="7" ref="D96:E102">D73</f>
        <v>2.206542814665583</v>
      </c>
      <c r="E96" s="207">
        <f t="shared" si="7"/>
        <v>2.1558808453756457</v>
      </c>
      <c r="F96" t="s">
        <v>37</v>
      </c>
    </row>
    <row r="97" spans="2:6" ht="15">
      <c r="B97" s="212" t="s">
        <v>183</v>
      </c>
      <c r="C97" s="224">
        <f t="shared" si="6"/>
        <v>0</v>
      </c>
      <c r="D97" s="209">
        <f t="shared" si="7"/>
        <v>0</v>
      </c>
      <c r="E97" s="209">
        <f t="shared" si="7"/>
        <v>0</v>
      </c>
      <c r="F97" t="s">
        <v>37</v>
      </c>
    </row>
    <row r="98" spans="2:6" ht="15">
      <c r="B98" s="212" t="s">
        <v>184</v>
      </c>
      <c r="C98" s="226">
        <f t="shared" si="6"/>
        <v>7.83002618676143E-13</v>
      </c>
      <c r="D98" s="206">
        <f t="shared" si="7"/>
        <v>1.0233685988952291E-12</v>
      </c>
      <c r="E98" s="206">
        <f t="shared" si="7"/>
        <v>6.030776844297003E-13</v>
      </c>
      <c r="F98" t="s">
        <v>37</v>
      </c>
    </row>
    <row r="99" spans="2:6" ht="15">
      <c r="B99" s="212" t="s">
        <v>185</v>
      </c>
      <c r="C99" s="224">
        <f t="shared" si="6"/>
        <v>0</v>
      </c>
      <c r="D99" s="209">
        <f t="shared" si="7"/>
        <v>0</v>
      </c>
      <c r="E99" s="209">
        <f t="shared" si="7"/>
        <v>0</v>
      </c>
      <c r="F99" t="s">
        <v>37</v>
      </c>
    </row>
    <row r="100" spans="2:6" ht="15">
      <c r="B100" s="212" t="s">
        <v>186</v>
      </c>
      <c r="C100" s="226">
        <f t="shared" si="6"/>
        <v>7.272138284734588E-05</v>
      </c>
      <c r="D100" s="206">
        <f t="shared" si="7"/>
        <v>0</v>
      </c>
      <c r="E100" s="206">
        <f t="shared" si="7"/>
        <v>0.00013402390541120975</v>
      </c>
      <c r="F100" t="s">
        <v>37</v>
      </c>
    </row>
    <row r="101" spans="2:6" ht="15">
      <c r="B101" s="212" t="s">
        <v>187</v>
      </c>
      <c r="C101" s="226">
        <f t="shared" si="6"/>
        <v>1.9961213984268816E-11</v>
      </c>
      <c r="D101" s="206">
        <f t="shared" si="7"/>
        <v>1.9771694697016042E-11</v>
      </c>
      <c r="E101" s="206">
        <f t="shared" si="7"/>
        <v>1.6544492950548766E-11</v>
      </c>
      <c r="F101" t="s">
        <v>37</v>
      </c>
    </row>
    <row r="102" spans="2:6" ht="15">
      <c r="B102" s="212" t="s">
        <v>188</v>
      </c>
      <c r="C102" s="226">
        <f t="shared" si="6"/>
        <v>0.8336155396506717</v>
      </c>
      <c r="D102" s="206">
        <f t="shared" si="7"/>
        <v>0.7869497215721184</v>
      </c>
      <c r="E102" s="206">
        <f t="shared" si="7"/>
        <v>0.9419182356086128</v>
      </c>
      <c r="F102" t="s">
        <v>37</v>
      </c>
    </row>
    <row r="105" ht="15">
      <c r="C105" s="219"/>
    </row>
  </sheetData>
  <sheetProtection/>
  <printOptions/>
  <pageMargins left="0.7" right="0.7" top="0.75" bottom="0.75" header="0.3" footer="0.3"/>
  <pageSetup horizontalDpi="1200" verticalDpi="1200" orientation="portrait" r:id="rId3"/>
  <legacyDrawing r:id="rId2"/>
</worksheet>
</file>

<file path=xl/worksheets/sheet7.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A1" sqref="A1"/>
    </sheetView>
  </sheetViews>
  <sheetFormatPr defaultColWidth="9.140625" defaultRowHeight="15"/>
  <cols>
    <col min="1" max="3" width="9.140625" style="187" customWidth="1"/>
    <col min="4" max="4" width="13.28125" style="187" bestFit="1" customWidth="1"/>
    <col min="5" max="5" width="16.28125" style="187" bestFit="1" customWidth="1"/>
    <col min="6" max="6" width="23.421875" style="187" customWidth="1"/>
    <col min="7" max="7" width="11.00390625" style="187" bestFit="1" customWidth="1"/>
    <col min="8" max="16384" width="9.140625" style="187" customWidth="1"/>
  </cols>
  <sheetData>
    <row r="1" spans="1:38" ht="20.25">
      <c r="A1" s="188"/>
      <c r="B1" s="189"/>
      <c r="C1" s="188"/>
      <c r="D1" s="189"/>
      <c r="E1" s="188"/>
      <c r="F1" s="188"/>
      <c r="G1" s="188"/>
      <c r="H1" s="75" t="s">
        <v>19</v>
      </c>
      <c r="I1" s="190"/>
      <c r="J1" s="190"/>
      <c r="K1" s="190"/>
      <c r="L1" s="190"/>
      <c r="M1" s="190"/>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row>
    <row r="2" spans="1:38" ht="12.75">
      <c r="A2" s="190"/>
      <c r="B2" s="397"/>
      <c r="C2" s="397"/>
      <c r="D2" s="397"/>
      <c r="E2" s="397"/>
      <c r="F2" s="191"/>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ht="12.75">
      <c r="A3" s="190"/>
      <c r="B3" s="397" t="s">
        <v>162</v>
      </c>
      <c r="C3" s="397"/>
      <c r="D3" s="397"/>
      <c r="E3" s="397"/>
      <c r="F3" s="191" t="s">
        <v>59</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12.75">
      <c r="A4" s="190"/>
      <c r="B4" s="190">
        <v>4184</v>
      </c>
      <c r="C4" s="190" t="s">
        <v>163</v>
      </c>
      <c r="D4" s="190">
        <v>1</v>
      </c>
      <c r="E4" s="190" t="s">
        <v>164</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row>
    <row r="5" spans="1:38" ht="12.75">
      <c r="A5" s="190"/>
      <c r="B5" s="192"/>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1:38" ht="12.75">
      <c r="A6" s="190"/>
      <c r="B6" s="193"/>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1:38" ht="12.75">
      <c r="A7" s="190"/>
      <c r="B7" s="192"/>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row>
    <row r="8" spans="1:38" ht="12.75">
      <c r="A8" s="190"/>
      <c r="B8" s="193"/>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row>
    <row r="9" spans="1:38" ht="12.75">
      <c r="A9" s="190"/>
      <c r="B9" s="192"/>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row>
    <row r="10" spans="1:38" ht="12.75">
      <c r="A10" s="190"/>
      <c r="B10" s="194"/>
      <c r="C10" s="190"/>
      <c r="D10" s="190"/>
      <c r="E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2.75">
      <c r="A11" s="190"/>
      <c r="B11" s="195"/>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2.75">
      <c r="A12" s="190"/>
      <c r="B12" s="196"/>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ht="12.75">
      <c r="A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2.75">
      <c r="A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1:38" ht="12.75">
      <c r="A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ht="12.75">
      <c r="A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7" spans="1:38" ht="12.75">
      <c r="A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row>
    <row r="18" spans="1:38" ht="12.75">
      <c r="A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1:38" ht="12.75">
      <c r="A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ht="12.75">
      <c r="A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ht="12.75">
      <c r="A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2" spans="1:38" ht="12.75">
      <c r="A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row>
    <row r="23" spans="1:38" ht="12.75">
      <c r="A23" s="190"/>
      <c r="B23" s="190"/>
      <c r="C23" s="190"/>
      <c r="D23" s="190"/>
      <c r="E23" s="190"/>
      <c r="F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row>
    <row r="24" spans="1:38" ht="12.75">
      <c r="A24" s="190"/>
      <c r="B24" s="190"/>
      <c r="C24" s="190"/>
      <c r="D24" s="190"/>
      <c r="E24" s="190"/>
      <c r="F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row>
    <row r="25" spans="1:38" ht="12.75">
      <c r="A25" s="190"/>
      <c r="B25" s="197"/>
      <c r="C25" s="198"/>
      <c r="D25" s="197"/>
      <c r="E25" s="197"/>
      <c r="F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38" ht="12.75">
      <c r="A26" s="190"/>
      <c r="B26" s="199"/>
      <c r="C26" s="200"/>
      <c r="D26" s="197"/>
      <c r="E26" s="197"/>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row>
    <row r="27" spans="1:38" ht="12.75">
      <c r="A27" s="190"/>
      <c r="B27" s="199"/>
      <c r="C27" s="200"/>
      <c r="D27" s="197"/>
      <c r="E27" s="197"/>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1:38" ht="12.75">
      <c r="A28" s="190"/>
      <c r="B28" s="199"/>
      <c r="C28" s="200"/>
      <c r="D28" s="197"/>
      <c r="E28" s="197"/>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row>
    <row r="29" spans="2:5" ht="12.75">
      <c r="B29" s="199"/>
      <c r="C29" s="190"/>
      <c r="D29" s="190"/>
      <c r="E29" s="190"/>
    </row>
    <row r="30" spans="2:5" ht="12.75">
      <c r="B30" s="199"/>
      <c r="C30" s="190"/>
      <c r="D30" s="190"/>
      <c r="E30" s="190"/>
    </row>
    <row r="31" spans="2:5" ht="12.75">
      <c r="B31" s="195"/>
      <c r="C31" s="190"/>
      <c r="D31" s="190"/>
      <c r="E31" s="190"/>
    </row>
    <row r="37" ht="12.75">
      <c r="J37" s="201"/>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5"/>
  <sheetViews>
    <sheetView zoomScalePageLayoutView="0" workbookViewId="0" topLeftCell="A1">
      <selection activeCell="A5" sqref="A5:IV5"/>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75" t="s">
        <v>21</v>
      </c>
      <c r="N1" s="8"/>
      <c r="O1" s="8"/>
      <c r="P1" s="8"/>
      <c r="Q1" s="8"/>
      <c r="R1" s="8"/>
      <c r="S1" s="8"/>
      <c r="T1" s="8"/>
      <c r="U1" s="8"/>
      <c r="V1" s="8"/>
      <c r="W1" s="8"/>
      <c r="X1" s="8"/>
      <c r="Y1" s="8"/>
      <c r="Z1" s="8"/>
      <c r="AA1" s="8"/>
      <c r="AB1" s="8"/>
      <c r="AC1" s="8"/>
      <c r="AD1" s="8"/>
      <c r="AE1" s="8"/>
      <c r="AF1" s="8"/>
      <c r="AG1" s="8"/>
      <c r="AH1" s="8"/>
      <c r="AI1" s="8"/>
      <c r="AJ1" s="8"/>
      <c r="AK1" s="8"/>
      <c r="AL1" s="8"/>
    </row>
    <row r="3" spans="3:4" ht="12.75">
      <c r="C3" s="191" t="s">
        <v>165</v>
      </c>
      <c r="D3" s="191" t="s">
        <v>9</v>
      </c>
    </row>
    <row r="4" spans="3:12" ht="15">
      <c r="C4" s="202">
        <v>1</v>
      </c>
      <c r="D4" s="398" t="s">
        <v>294</v>
      </c>
      <c r="E4" s="399"/>
      <c r="F4" s="399"/>
      <c r="G4" s="399"/>
      <c r="H4" s="399"/>
      <c r="I4" s="399"/>
      <c r="J4" s="399"/>
      <c r="K4" s="399"/>
      <c r="L4" s="399"/>
    </row>
    <row r="5" spans="3:12" ht="28.5" customHeight="1">
      <c r="C5" s="202">
        <v>2</v>
      </c>
      <c r="D5" s="398" t="s">
        <v>417</v>
      </c>
      <c r="E5" s="399"/>
      <c r="F5" s="399"/>
      <c r="G5" s="399"/>
      <c r="H5" s="399"/>
      <c r="I5" s="399"/>
      <c r="J5" s="399"/>
      <c r="K5" s="399"/>
      <c r="L5" s="399"/>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dcterms:created xsi:type="dcterms:W3CDTF">2012-03-05T15:16:05Z</dcterms:created>
  <dcterms:modified xsi:type="dcterms:W3CDTF">2013-11-04T15:36:21Z</dcterms:modified>
  <cp:category/>
  <cp:version/>
  <cp:contentType/>
  <cp:contentStatus/>
</cp:coreProperties>
</file>