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3005" activeTab="1"/>
  </bookViews>
  <sheets>
    <sheet name="Info" sheetId="1" r:id="rId1"/>
    <sheet name="Data Summary" sheetId="2" r:id="rId2"/>
    <sheet name="PS" sheetId="3" r:id="rId3"/>
    <sheet name="DQI" sheetId="4" r:id="rId4"/>
    <sheet name="Reference Source Info" sheetId="5" r:id="rId5"/>
    <sheet name="Fuel use" sheetId="6" r:id="rId6"/>
    <sheet name="EF_recip" sheetId="7" r:id="rId7"/>
    <sheet name="EF_turbine" sheetId="8" r:id="rId8"/>
    <sheet name="Average compressor" sheetId="9" r:id="rId9"/>
    <sheet name="Fugitive" sheetId="10" r:id="rId10"/>
    <sheet name="Conversions" sheetId="11" r:id="rId11"/>
    <sheet name="Assumptions" sheetId="12" r:id="rId12"/>
    <sheet name="GaBi Import"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a">'[1]SA Inputs'!#REF!</definedName>
    <definedName name="Barrel_to_Gallons">'[1]Misc Factors'!$B$88</definedName>
    <definedName name="Catalytic_Reformer_Energy_Consumption_Sensitivity_Indicator" localSheetId="8">'[1]SA Inputs'!#REF!</definedName>
    <definedName name="Catalytic_Reformer_Energy_Consumption_Sensitivity_Indicator" localSheetId="7">'[1]SA Inputs'!#REF!</definedName>
    <definedName name="Catalytic_Reformer_Energy_Consumption_Sensitivity_Indicator" localSheetId="9">'[1]SA Inputs'!#REF!</definedName>
    <definedName name="Catalytic_Reformer_Energy_Consumption_Sensitivity_Indicator">'[1]SA Inputs'!#REF!</definedName>
    <definedName name="completness">'[2]Data Summary'!$E$128:$E$133</definedName>
    <definedName name="Delayed_Coker_Energy_Consumption_Sensitivity_Indicator" localSheetId="8">'[1]SA Inputs'!#REF!</definedName>
    <definedName name="Delayed_Coker_Energy_Consumption_Sensitivity_Indicator" localSheetId="7">'[1]SA Inputs'!#REF!</definedName>
    <definedName name="Delayed_Coker_Energy_Consumption_Sensitivity_Indicator" localSheetId="9">'[1]SA Inputs'!#REF!</definedName>
    <definedName name="Delayed_Coker_Energy_Consumption_Sensitivity_Indicator">'[1]SA Inputs'!#REF!</definedName>
    <definedName name="f" localSheetId="8">#REF!</definedName>
    <definedName name="f" localSheetId="7">#REF!</definedName>
    <definedName name="f" localSheetId="9">#REF!</definedName>
    <definedName name="f">#REF!</definedName>
    <definedName name="fd" localSheetId="8">#REF!</definedName>
    <definedName name="fd" localSheetId="7">#REF!</definedName>
    <definedName name="fd" localSheetId="9">#REF!</definedName>
    <definedName name="fd">#REF!</definedName>
    <definedName name="Hydrogen_Consump_minus_Production" localSheetId="8">'[1]H2 intensities'!#REF!</definedName>
    <definedName name="Hydrogen_Consump_minus_Production" localSheetId="7">'[1]H2 intensities'!#REF!</definedName>
    <definedName name="Hydrogen_Consump_minus_Production" localSheetId="9">'[1]H2 intensities'!#REF!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Summary'!$A$1:$Q$126</definedName>
    <definedName name="_xlnm.Print_Area" localSheetId="3">'DQI'!$A$1:$K$56</definedName>
    <definedName name="_xlnm.Print_Area" localSheetId="0">'Info'!$A$1:$N$44</definedName>
    <definedName name="_xlnm.Print_Area" localSheetId="4">'Reference Source Info'!$A$1:$I$27</definedName>
    <definedName name="_xlnm.Print_Titles" localSheetId="4">'Reference Source Info'!$A:$A</definedName>
    <definedName name="Ton_to_Kilogram" localSheetId="8">'[1]Misc Factors'!#REF!</definedName>
    <definedName name="Ton_to_Kilogram" localSheetId="7">'[1]Misc Factors'!#REF!</definedName>
    <definedName name="Ton_to_Kilogram" localSheetId="9">'[1]Misc Factors'!#REF!</definedName>
    <definedName name="Ton_to_Kilogram">'[1]Misc Factors'!#REF!</definedName>
    <definedName name="Vacuum_distillation_Energy_Consumption_Sensitivity_Indicator" localSheetId="8">'[1]SA Inputs'!#REF!</definedName>
    <definedName name="Vacuum_distillation_Energy_Consumption_Sensitivity_Indicator" localSheetId="7">'[1]SA Inputs'!#REF!</definedName>
    <definedName name="Vacuum_distillation_Energy_Consumption_Sensitivity_Indicator" localSheetId="9">'[1]SA Inputs'!#REF!</definedName>
    <definedName name="Vacuum_distillation_Energy_Consumption_Sensitivity_Indicator">'[1]SA Inputs'!#REF!</definedName>
    <definedName name="Weight_Conversion" localSheetId="8">'[1]Loss Factors'!#REF!</definedName>
    <definedName name="Weight_Conversion" localSheetId="7">'[1]Loss Factors'!#REF!</definedName>
    <definedName name="Weight_Conversion" localSheetId="9">'[1]Loss Factors'!#REF!</definedName>
    <definedName name="Weight_Conversion">'[1]Loss Factors'!#REF!</definedName>
  </definedNames>
  <calcPr fullCalcOnLoad="1" iterate="1" iterateCount="100" iterateDelta="0.001"/>
</workbook>
</file>

<file path=xl/comments2.xml><?xml version="1.0" encoding="utf-8"?>
<comments xmlns="http://schemas.openxmlformats.org/spreadsheetml/2006/main">
  <authors>
    <author>548788</author>
    <author>Robert Eckard</author>
  </authors>
  <commentList>
    <comment ref="D86" authorId="0">
      <text>
        <r>
          <rPr>
            <b/>
            <sz val="8"/>
            <rFont val="Tahoma"/>
            <family val="2"/>
          </rPr>
          <t>548788:</t>
        </r>
        <r>
          <rPr>
            <sz val="8"/>
            <rFont val="Tahoma"/>
            <family val="2"/>
          </rPr>
          <t xml:space="preserve">
Do not double count SO2 in SOx flow. Use the </t>
        </r>
      </text>
    </comment>
    <comment ref="D91" authorId="0">
      <text>
        <r>
          <rPr>
            <b/>
            <sz val="8"/>
            <rFont val="Tahoma"/>
            <family val="2"/>
          </rPr>
          <t xml:space="preserve">548788: </t>
        </r>
        <r>
          <rPr>
            <sz val="8"/>
            <rFont val="Tahoma"/>
            <family val="2"/>
          </rPr>
          <t xml:space="preserve">Do not double count PM between dust flows.
PM data should be reported as defined in data source (PM2.5 separate from PM10 when available). If this definition is not available, inventory as PM unspecified. </t>
        </r>
      </text>
    </comment>
    <comment ref="D90" authorId="0">
      <text>
        <r>
          <rPr>
            <b/>
            <sz val="8"/>
            <rFont val="Tahoma"/>
            <family val="2"/>
          </rPr>
          <t>548788:</t>
        </r>
        <r>
          <rPr>
            <sz val="8"/>
            <rFont val="Tahoma"/>
            <family val="2"/>
          </rPr>
          <t xml:space="preserve">
Do not double count ozone and NMVOC. If separate definition of ozone is available from data, leave in separate flow. Otherwise include with all NMVOC.</t>
        </r>
      </text>
    </comment>
    <comment ref="D99" authorId="0">
      <text>
        <r>
          <rPr>
            <b/>
            <sz val="8"/>
            <rFont val="Tahoma"/>
            <family val="2"/>
          </rPr>
          <t>548788:</t>
        </r>
        <r>
          <rPr>
            <sz val="8"/>
            <rFont val="Tahoma"/>
            <family val="2"/>
          </rPr>
          <t xml:space="preserve">
Consult Standard Input/ Output list to include flownames for relevant and significant heavy metals to air. </t>
        </r>
      </text>
    </comment>
    <comment ref="D109" authorId="0">
      <text>
        <r>
          <rPr>
            <b/>
            <sz val="8"/>
            <rFont val="Tahoma"/>
            <family val="2"/>
          </rPr>
          <t>548788:</t>
        </r>
        <r>
          <rPr>
            <sz val="8"/>
            <rFont val="Tahoma"/>
            <family val="2"/>
          </rPr>
          <t xml:space="preserve">
Consult Standard Input/ Output list to include flownames for relevant and significant heavy metals to soil. </t>
        </r>
      </text>
    </comment>
    <comment ref="D81" authorId="1">
      <text>
        <r>
          <rPr>
            <b/>
            <sz val="9"/>
            <rFont val="Tahoma"/>
            <family val="2"/>
          </rPr>
          <t>Robert Eckard:</t>
        </r>
        <r>
          <rPr>
            <sz val="9"/>
            <rFont val="Tahoma"/>
            <family val="2"/>
          </rPr>
          <t xml:space="preserve">
Please insert appropriate info in the brackets. Original formula is 
=concatenate(G5," [Insert]")
</t>
        </r>
      </text>
    </comment>
    <comment ref="D122" authorId="0">
      <text>
        <r>
          <rPr>
            <b/>
            <sz val="8"/>
            <rFont val="Tahoma"/>
            <family val="2"/>
          </rPr>
          <t>548788:</t>
        </r>
        <r>
          <rPr>
            <sz val="8"/>
            <rFont val="Tahoma"/>
            <family val="2"/>
          </rPr>
          <t xml:space="preserve">
Do not double count SO2 in SOx flow. Use the </t>
        </r>
      </text>
    </comment>
    <comment ref="D123" authorId="0">
      <text>
        <r>
          <rPr>
            <b/>
            <sz val="8"/>
            <rFont val="Tahoma"/>
            <family val="2"/>
          </rPr>
          <t xml:space="preserve">548788: </t>
        </r>
        <r>
          <rPr>
            <sz val="8"/>
            <rFont val="Tahoma"/>
            <family val="2"/>
          </rPr>
          <t xml:space="preserve">Do not double count PM between dust flows.
PM data should be reported as defined in data source (PM2.5 separate from PM10 when available). If this definition is not available, inventory as PM unspecified. </t>
        </r>
      </text>
    </comment>
  </commentList>
</comments>
</file>

<file path=xl/sharedStrings.xml><?xml version="1.0" encoding="utf-8"?>
<sst xmlns="http://schemas.openxmlformats.org/spreadsheetml/2006/main" count="1340" uniqueCount="755">
  <si>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</si>
  <si>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</si>
  <si>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</si>
  <si>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</si>
  <si>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</si>
  <si>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</si>
  <si>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</si>
  <si>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</si>
  <si>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</si>
  <si>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</si>
  <si>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</si>
  <si>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</si>
  <si>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</si>
  <si>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</si>
  <si>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</si>
  <si>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</si>
  <si>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</si>
  <si>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</si>
  <si>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</si>
  <si>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</si>
  <si>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</si>
  <si>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</si>
  <si>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</si>
  <si>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</si>
  <si>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</si>
  <si>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</si>
  <si>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</si>
  <si>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</si>
  <si>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</si>
  <si>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</si>
  <si>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</si>
  <si>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</si>
  <si>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</si>
  <si>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</si>
  <si>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</si>
  <si>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</si>
  <si>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</si>
  <si>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</si>
  <si>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</si>
  <si>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</si>
  <si>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</si>
  <si>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</si>
  <si>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</si>
  <si>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</si>
  <si>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</si>
  <si>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</si>
  <si>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</si>
  <si>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</si>
  <si>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</si>
  <si>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</si>
  <si>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</si>
  <si>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</si>
  <si>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</si>
  <si>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</si>
  <si>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</si>
  <si>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</si>
  <si>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</si>
  <si>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</si>
  <si>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</si>
  <si>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</si>
  <si>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</si>
  <si>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</si>
  <si>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</si>
  <si>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</si>
  <si>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</si>
  <si>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</si>
  <si>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</si>
  <si>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</si>
  <si>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</si>
  <si>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</si>
  <si>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</si>
  <si>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</si>
  <si>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</si>
  <si>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</si>
  <si>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</si>
  <si>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</si>
  <si>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</si>
  <si>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</si>
  <si>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</si>
  <si>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</si>
  <si>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</si>
  <si>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</si>
  <si>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</si>
  <si>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</si>
  <si>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</si>
  <si>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</si>
  <si>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</si>
  <si>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</si>
  <si>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</si>
  <si>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</si>
  <si>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</si>
  <si>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</si>
  <si>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</si>
  <si>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</si>
  <si>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</si>
  <si>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</si>
  <si>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</si>
  <si>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</si>
  <si>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</si>
  <si>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</si>
  <si>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</si>
  <si>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</si>
  <si>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</si>
  <si>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</si>
  <si>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</si>
  <si>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</si>
  <si>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</si>
  <si>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</si>
  <si>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</si>
  <si>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</si>
  <si>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</si>
  <si>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</si>
  <si>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</si>
  <si>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</si>
  <si>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</si>
  <si>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</si>
  <si>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</si>
  <si>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</si>
  <si>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</si>
  <si>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</si>
  <si>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</si>
  <si>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</si>
  <si>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</si>
  <si>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</si>
  <si>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</si>
  <si>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</si>
  <si>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</si>
  <si>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</si>
  <si>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</si>
  <si>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</si>
  <si>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</si>
  <si>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</si>
  <si>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</si>
  <si>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</si>
  <si>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</si>
  <si>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</si>
  <si>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</si>
  <si>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</si>
  <si>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</si>
  <si>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</si>
  <si>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</si>
  <si>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</si>
  <si>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</si>
  <si>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</si>
  <si>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</si>
  <si>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</si>
  <si>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</si>
  <si>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</si>
  <si>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</si>
  <si>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</si>
  <si>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</si>
  <si>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</si>
  <si>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</si>
  <si>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</si>
  <si>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</si>
  <si>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</si>
  <si>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</si>
  <si>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</si>
  <si>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</si>
  <si>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</si>
  <si>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</si>
  <si>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</si>
  <si>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</si>
  <si>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</si>
  <si>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</si>
  <si>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</si>
  <si>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</si>
  <si>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</si>
  <si>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</si>
  <si>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</si>
  <si>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</si>
  <si>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</si>
  <si>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</si>
  <si>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</si>
  <si>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</si>
  <si>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</si>
  <si>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</si>
  <si>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</si>
  <si>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</si>
  <si>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</si>
  <si>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</si>
  <si>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</si>
  <si>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</si>
  <si>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</si>
  <si>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</si>
  <si>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</si>
  <si>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</si>
  <si>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</si>
  <si>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</si>
  <si>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</si>
  <si>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</si>
  <si>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</si>
  <si>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</si>
  <si>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</si>
  <si>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</si>
  <si>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</si>
  <si>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</si>
  <si>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</si>
  <si>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</si>
  <si>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</si>
  <si>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</si>
  <si>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</si>
  <si>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</si>
  <si>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</si>
  <si>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</si>
  <si>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</si>
  <si>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</si>
  <si>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</si>
  <si>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Name</t>
  </si>
  <si>
    <t>Internet Access Date</t>
  </si>
  <si>
    <t>Notes</t>
  </si>
  <si>
    <t>Carbon dioxide [Inorganic emissions to air]</t>
  </si>
  <si>
    <t>Carbon monoxide [Inorganic emissions to air]</t>
  </si>
  <si>
    <t>Methane [Organic emissions to air (group VOC)]</t>
  </si>
  <si>
    <t>Nitrous oxide (laughing gas) [Inorganic emissions to air]</t>
  </si>
  <si>
    <t>Lead (+II) [Heavy metals to air]</t>
  </si>
  <si>
    <t>Sulphur dioxide [Inorganic emissions to air]</t>
  </si>
  <si>
    <t>Ammonium / ammonia [Inorganic emissions to fresh water]</t>
  </si>
  <si>
    <t>Nitrate [Inorganic emissions to fresh water]</t>
  </si>
  <si>
    <t>Phosphate [Inorganic emissions to fresh water]</t>
  </si>
  <si>
    <t>Nitrogen [Inorganic emissions to fresh water]</t>
  </si>
  <si>
    <t>Hydrogen chloride [Inorganic emissions to fresh water]</t>
  </si>
  <si>
    <t>Phosphorus [Inorganic emissions to fresh water]</t>
  </si>
  <si>
    <t>Water (storm runoff) [Water]</t>
  </si>
  <si>
    <t>Water (wastewater) [Water]</t>
  </si>
  <si>
    <t>Nitrogen oxides [Inorganic emissions to air]</t>
  </si>
  <si>
    <t>Mercury (+II) [Heavy metals to air]</t>
  </si>
  <si>
    <t>Ammonia [Inorganic emissions to air]</t>
  </si>
  <si>
    <t>Hydrogen chloride [Inorganic emissions to air]</t>
  </si>
  <si>
    <t>Hydrogen fluoride [Inorganic emissions to air]</t>
  </si>
  <si>
    <t>NMVOC (unspecified) [Group NMVOC to air]</t>
  </si>
  <si>
    <t>Aluminum (+III) [Inorganic emissions to fresh water]</t>
  </si>
  <si>
    <t>Dust (PM10) [Particles to air]</t>
  </si>
  <si>
    <t>Dust (PM2.5) [Particles to air]</t>
  </si>
  <si>
    <t>Water (ground water) [Water]</t>
  </si>
  <si>
    <t xml:space="preserve"> [Resource] </t>
  </si>
  <si>
    <t>Emission to air</t>
  </si>
  <si>
    <t>Emission to water</t>
  </si>
  <si>
    <t>Renewable resources</t>
  </si>
  <si>
    <t>Water (feed water)  [Water]</t>
  </si>
  <si>
    <t>Water (river water) [Water]</t>
  </si>
  <si>
    <t>Water (sea water) [Water]</t>
  </si>
  <si>
    <t>Water (Evaporated)  [Water]</t>
  </si>
  <si>
    <t>Solid waste</t>
  </si>
  <si>
    <t>Sulphur oxides [Inorganic emissions to air]</t>
  </si>
  <si>
    <t>Ozone [Inorganic Emissions to air]</t>
  </si>
  <si>
    <t>Waste (solid) [Waste for disposal]</t>
  </si>
  <si>
    <t>Emission to soil</t>
  </si>
  <si>
    <t>Dust (unspecified) [Particles to air]</t>
  </si>
  <si>
    <t>&lt;Heavy metals to air&gt;</t>
  </si>
  <si>
    <t>&lt;Heavy metals to soil&gt;</t>
  </si>
  <si>
    <t>Min. Value</t>
  </si>
  <si>
    <t>Max. Value</t>
  </si>
  <si>
    <t>GaBi Import</t>
  </si>
  <si>
    <t>Data Summary page formatted for importation into the GaBi 4.4 software</t>
  </si>
  <si>
    <t>GaBi 4</t>
  </si>
  <si>
    <t>Processes\NETL\Biomass</t>
  </si>
  <si>
    <t>Database</t>
  </si>
  <si>
    <t>C:\Documents and Settings\548910\My Documents\GaBi\DB\Upstream 01242011</t>
  </si>
  <si>
    <t>US</t>
  </si>
  <si>
    <t>NETL</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</si>
  <si>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</si>
  <si>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</si>
  <si>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</si>
  <si>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</si>
  <si>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</si>
  <si>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</si>
  <si>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</si>
  <si>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</si>
  <si>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</si>
  <si>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</si>
  <si>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</si>
  <si>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</si>
  <si>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</si>
  <si>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</si>
  <si>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</si>
  <si>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</si>
  <si>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</si>
  <si>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</si>
  <si>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</si>
  <si>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</si>
  <si>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</si>
  <si>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</si>
  <si>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</si>
  <si>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</si>
  <si>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</si>
  <si>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</si>
  <si>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</si>
  <si>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</si>
  <si>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</si>
  <si>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</si>
  <si>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</si>
  <si>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</si>
  <si>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</si>
  <si>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</si>
  <si>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 / explanations</t>
  </si>
  <si>
    <t>LCI method approaches</t>
  </si>
  <si>
    <t>Deviations from LCI method approaches / explanations</t>
  </si>
  <si>
    <t>Modelling constants</t>
  </si>
  <si>
    <t>Deviation from modelling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</si>
  <si>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</si>
  <si>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</si>
  <si>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</si>
  <si>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</si>
  <si>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</si>
  <si>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</si>
  <si>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</si>
  <si>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</si>
  <si>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</si>
  <si>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</si>
  <si>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</si>
  <si>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</si>
  <si>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</si>
  <si>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</si>
  <si>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</si>
  <si>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</si>
  <si>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</si>
  <si>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</si>
  <si>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</si>
  <si>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</si>
  <si>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</si>
  <si>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</si>
  <si>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</si>
  <si>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</si>
  <si>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</si>
  <si>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</si>
  <si>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</si>
  <si>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</si>
  <si>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</si>
  <si>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</si>
  <si>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</si>
  <si>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 set generator/modeller</t>
  </si>
  <si>
    <t>Data entry by</t>
  </si>
  <si>
    <t>Converted original data 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</si>
  <si>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</si>
  <si>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</si>
  <si>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</si>
  <si>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</si>
  <si>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</si>
  <si>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</si>
  <si>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</si>
  <si>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</si>
  <si>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No</t>
  </si>
  <si>
    <t>License type</t>
  </si>
  <si>
    <t>Other</t>
  </si>
  <si>
    <t>Access and use restrictions</t>
  </si>
  <si>
    <t>Owner of the data set</t>
  </si>
  <si>
    <t>Minimum</t>
  </si>
  <si>
    <t>Maximum</t>
  </si>
  <si>
    <t>Standard deviation</t>
  </si>
  <si>
    <t>Comment, units, defaults</t>
  </si>
  <si>
    <t>Diesel_use</t>
  </si>
  <si>
    <t>E_CH4</t>
  </si>
  <si>
    <t>E_CO</t>
  </si>
  <si>
    <t>E_CO2</t>
  </si>
  <si>
    <t>E_N2O</t>
  </si>
  <si>
    <t>E_NOx</t>
  </si>
  <si>
    <t>E_PM</t>
  </si>
  <si>
    <t>E_SO2</t>
  </si>
  <si>
    <t>E_VOC</t>
  </si>
  <si>
    <t>Land_area_kg</t>
  </si>
  <si>
    <t>No statement</t>
  </si>
  <si>
    <t>Inputs</t>
  </si>
  <si>
    <t>Alias</t>
  </si>
  <si>
    <t>Quantity</t>
  </si>
  <si>
    <t>Tracked flows</t>
  </si>
  <si>
    <t>Comment</t>
  </si>
  <si>
    <t>Area of Production Land [Resources]</t>
  </si>
  <si>
    <t>Diesel [Crude oil products]</t>
  </si>
  <si>
    <t>Outputs</t>
  </si>
  <si>
    <t>Biomass Operation [Valuable substances]</t>
  </si>
  <si>
    <t>(No statement)</t>
  </si>
  <si>
    <t>Nitrogen dioxide [Inorganic emissions to air]</t>
  </si>
  <si>
    <t>VOC (unspecified) [Organic emissions to air (group VOC)]</t>
  </si>
  <si>
    <t>Flow costs</t>
  </si>
  <si>
    <t>Inputs/Outputs</t>
  </si>
  <si>
    <t>Price</t>
  </si>
  <si>
    <t>Overhead ratio</t>
  </si>
  <si>
    <t>Cost</t>
  </si>
  <si>
    <t>1.20508183346403E-9 sqm</t>
  </si>
  <si>
    <t>€</t>
  </si>
  <si>
    <t>4.14157878901026E-5 kg</t>
  </si>
  <si>
    <t>1 kg</t>
  </si>
  <si>
    <t>0.000130374184748915 kg</t>
  </si>
  <si>
    <t>5.11189055480283E-7 kg</t>
  </si>
  <si>
    <t>7.58429134020718E-6 kg</t>
  </si>
  <si>
    <t>1.86859260895562E-8 kg</t>
  </si>
  <si>
    <t>5.89833525554171E-8 kg</t>
  </si>
  <si>
    <t>3.37384776616987E-9 kg</t>
  </si>
  <si>
    <t>1.24117137448613E-9 kg</t>
  </si>
  <si>
    <t>2.75255645258614E-8 kg</t>
  </si>
  <si>
    <t>Machine costs</t>
  </si>
  <si>
    <t>Machine</t>
  </si>
  <si>
    <t>Cycle time</t>
  </si>
  <si>
    <t>Hourly machine set</t>
  </si>
  <si>
    <t>Personnel costs</t>
  </si>
  <si>
    <t>Employees</t>
  </si>
  <si>
    <t>Hourly wage</t>
  </si>
  <si>
    <t>LCWE</t>
  </si>
  <si>
    <t>Alias/factor</t>
  </si>
  <si>
    <t>Qualified working time (QWT): Defaults</t>
  </si>
  <si>
    <t>internal</t>
  </si>
  <si>
    <t>external</t>
  </si>
  <si>
    <t>GQL A</t>
  </si>
  <si>
    <t>Working time (LCWE)</t>
  </si>
  <si>
    <t>Seconds worked</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</si>
  <si>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</si>
  <si>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</si>
  <si>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</si>
  <si>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</si>
  <si>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</si>
  <si>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</si>
  <si>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</si>
  <si>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</si>
  <si>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</si>
  <si>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</si>
  <si>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</si>
  <si>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</si>
  <si>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</si>
  <si>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</si>
  <si>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</si>
  <si>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</si>
  <si>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</si>
  <si>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</si>
  <si>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</si>
  <si>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Goal and Scope:</t>
  </si>
  <si>
    <t>Parameter Scenarios</t>
  </si>
  <si>
    <t>Enter a Scenario ID below:</t>
  </si>
  <si>
    <t>Scenario ID</t>
  </si>
  <si>
    <t>[Units] Comments</t>
  </si>
  <si>
    <t>Scenario Descriptions:</t>
  </si>
  <si>
    <t>Scenario 1 Name</t>
  </si>
  <si>
    <t>Scenario 3 Name</t>
  </si>
  <si>
    <t>Scenario 2 Name</t>
  </si>
  <si>
    <t>&lt;Enter Parameters&gt;</t>
  </si>
  <si>
    <t>&lt;for the Scenarios&gt;</t>
  </si>
  <si>
    <t>&lt;Add comments from Data Summary Sheet&gt;</t>
  </si>
  <si>
    <t>&lt;Add detailed description to the Scenarios&gt;</t>
  </si>
  <si>
    <t>Pipeline NG Operation</t>
  </si>
  <si>
    <t>The energy consumption and air emissions for the pipeline transmission of natural gas.</t>
  </si>
  <si>
    <t>natural gas transport by pipeline</t>
  </si>
  <si>
    <t xml:space="preserve">This unit process provides a summary of relevant input and output flows associated with the operation of a natural gas pipeline, including the use of electricity and combustion of natural gas used for powering compressor stations. The generation of electricity used by this unit process occurs upstream, and thus the emissions from electricity generation are not included in the boundaries of this unit process. Fugitive emissions of methane are also included.
</t>
  </si>
  <si>
    <r>
      <t xml:space="preserve">Note: All inputs and outputs are normalized per the reference flow (e.g., per </t>
    </r>
    <r>
      <rPr>
        <b/>
        <sz val="10"/>
        <color indexed="8"/>
        <rFont val="Arial"/>
        <family val="2"/>
      </rPr>
      <t xml:space="preserve">kg </t>
    </r>
    <r>
      <rPr>
        <sz val="10"/>
        <color indexed="8"/>
        <rFont val="Arial"/>
        <family val="2"/>
      </rPr>
      <t>of natural gas transport)</t>
    </r>
  </si>
  <si>
    <t>DISTANCE</t>
  </si>
  <si>
    <t>km</t>
  </si>
  <si>
    <t>SHARE_RECIP</t>
  </si>
  <si>
    <t>dimensionless</t>
  </si>
  <si>
    <t>SHARE_TURBINE</t>
  </si>
  <si>
    <t>SHARE_MOTOR</t>
  </si>
  <si>
    <t>NG_FUEL_RATE</t>
  </si>
  <si>
    <t>kg/kg-km</t>
  </si>
  <si>
    <t>NG_fuel_recip</t>
  </si>
  <si>
    <t>SHARE_RECIP*NG_FUEL_RATE*DISTANCE</t>
  </si>
  <si>
    <t>kg/kg</t>
  </si>
  <si>
    <t>NG_fuel_turbine</t>
  </si>
  <si>
    <t>SHARE_TURBINE*NG_FUEL_RATE*DISTANCE</t>
  </si>
  <si>
    <t>EF_CO2_RECIP</t>
  </si>
  <si>
    <t>EF_CO2_TURBINE</t>
  </si>
  <si>
    <t>air_CO2</t>
  </si>
  <si>
    <t>EF_CO2_RECIP*NG_fuel_recip+EF_CO2_TURBINE*NG_fuel_turbine</t>
  </si>
  <si>
    <t>MOTOR_EFF</t>
  </si>
  <si>
    <t>MOTOR_POWER</t>
  </si>
  <si>
    <t>MW</t>
  </si>
  <si>
    <t>MOTOR_CAPACITY</t>
  </si>
  <si>
    <t>MOTOR_THROUGH</t>
  </si>
  <si>
    <t>kg/hr</t>
  </si>
  <si>
    <t>ELCuse_motor</t>
  </si>
  <si>
    <t>MWh/kg</t>
  </si>
  <si>
    <t>fugitiveCH4</t>
  </si>
  <si>
    <t>air_CH4</t>
  </si>
  <si>
    <t>NG_input</t>
  </si>
  <si>
    <t>1+air_CH4+NG_fuel_recip+NG_fuel_turbine</t>
  </si>
  <si>
    <t>United States</t>
  </si>
  <si>
    <t>electricity</t>
  </si>
  <si>
    <t>natural gas</t>
  </si>
  <si>
    <t>lb</t>
  </si>
  <si>
    <t>mi</t>
  </si>
  <si>
    <t>MMBtu</t>
  </si>
  <si>
    <t>Btu</t>
  </si>
  <si>
    <t>scf NG</t>
  </si>
  <si>
    <t>Reference [1]</t>
  </si>
  <si>
    <t>hp</t>
  </si>
  <si>
    <t>MWh</t>
  </si>
  <si>
    <t>kWh</t>
  </si>
  <si>
    <t>MMCF</t>
  </si>
  <si>
    <t>ft3</t>
  </si>
  <si>
    <t>day</t>
  </si>
  <si>
    <t>hr</t>
  </si>
  <si>
    <t>ton</t>
  </si>
  <si>
    <t>yr</t>
  </si>
  <si>
    <t>MMcf</t>
  </si>
  <si>
    <t>Gg</t>
  </si>
  <si>
    <t>Pipeline Fugitive Emissions</t>
  </si>
  <si>
    <t>Methane Fugitive Emissions from Natural Gas Pipelines</t>
  </si>
  <si>
    <t>Natural gas transported</t>
  </si>
  <si>
    <t>ton-miles/yr</t>
  </si>
  <si>
    <t>lb-miles/yr</t>
  </si>
  <si>
    <t>kg-miles/yr</t>
  </si>
  <si>
    <t>kg-km/yr</t>
  </si>
  <si>
    <t>Transmission CH4 emissions</t>
  </si>
  <si>
    <t>Gg/yr</t>
  </si>
  <si>
    <t>kg/yr</t>
  </si>
  <si>
    <t>CH4 emissions/kg transport</t>
  </si>
  <si>
    <t>Assumption [7]</t>
  </si>
  <si>
    <t>Relationship between compressor throughput and horsepower</t>
  </si>
  <si>
    <t>power, average</t>
  </si>
  <si>
    <t>throughput, average</t>
  </si>
  <si>
    <t>MMcf/day</t>
  </si>
  <si>
    <t>Natural Gas Compressor Stations on the Interstate Pipeline Network: Developments Since 1996</t>
  </si>
  <si>
    <t>Improved Estimates of Ton Miles</t>
  </si>
  <si>
    <t>Inventory of Greenhouse Gas Emissions and Sinks: 1990-2008</t>
  </si>
  <si>
    <t>EIA</t>
  </si>
  <si>
    <t>Dennis, S.M.</t>
  </si>
  <si>
    <t>U.S. EPA</t>
  </si>
  <si>
    <t>2007</t>
  </si>
  <si>
    <t>2010</t>
  </si>
  <si>
    <t>2005</t>
  </si>
  <si>
    <t>November 2007</t>
  </si>
  <si>
    <t>April 15</t>
  </si>
  <si>
    <t>Washington, D.C.</t>
  </si>
  <si>
    <t>Bureau of Transportation Statistics, Research and Innovative Technology Administration, U.S. Department of Transportation</t>
  </si>
  <si>
    <t>36</t>
  </si>
  <si>
    <t>3-45</t>
  </si>
  <si>
    <t>Journal of Transportation and Statistics</t>
  </si>
  <si>
    <t>8</t>
  </si>
  <si>
    <t>1</t>
  </si>
  <si>
    <t>http://tonto.eia.doe.gov/FTPROOT/features/ngcompressor.pdf</t>
  </si>
  <si>
    <t>http://www.bts.gov/publications/journal_of_transportation_and_statistics/volume_08_number_01/pdf/entire.pdf</t>
  </si>
  <si>
    <t>May 18, 2010</t>
  </si>
  <si>
    <t>2003</t>
  </si>
  <si>
    <t>2003 and 2005</t>
  </si>
  <si>
    <t>EIA, 2007. Natural Gas Compressor Stations on the Interstate Pipeline Network: Developments Since 1996. EIA. 2007. http://tonto.eia.doe.gov/FTPROOT/features/ngcompressor.pdf. (Accessed May 18, 2010)</t>
  </si>
  <si>
    <r>
      <t xml:space="preserve">Dennis, 2005. </t>
    </r>
    <r>
      <rPr>
        <i/>
        <sz val="10"/>
        <rFont val="Arial"/>
        <family val="2"/>
      </rPr>
      <t>Improved Estimates of Ton Miles.</t>
    </r>
    <r>
      <rPr>
        <sz val="10"/>
        <rFont val="Arial"/>
        <family val="2"/>
      </rPr>
      <t xml:space="preserve"> Journal of Transportation Statistics. Vol. 8, Issue 1. Bureau of Transportation Statistics, Washington, D.C. 2005. http://www.bts.gov/publications/journal_of_transportation_and_statistics/volume_08_number_01/pdf/entire.pdf (Accessed May 18, 2010)</t>
    </r>
  </si>
  <si>
    <r>
      <t xml:space="preserve">EPA, 2010. </t>
    </r>
    <r>
      <rPr>
        <i/>
        <sz val="10"/>
        <rFont val="Arial"/>
        <family val="2"/>
      </rPr>
      <t>Inventory of Greenhouse Gas Emissions and Sinks: 1990-2008. U.S. EPA, Washington, D.C. April 15, 2010.</t>
    </r>
  </si>
  <si>
    <t>Figure 3 shows the relationship between installed horsepower and throughput rating.</t>
  </si>
  <si>
    <t>Table 3-38 shows annual fugitive CH4 emissions from natural gas transmission.</t>
  </si>
  <si>
    <t>Reference [2]; Table A7(b)</t>
  </si>
  <si>
    <t>Reference [3]; Table C-38</t>
  </si>
  <si>
    <t>Reference [3]</t>
  </si>
  <si>
    <t>% used as compressor fuel</t>
  </si>
  <si>
    <t>Algonquin Gas Transmission, LLC</t>
  </si>
  <si>
    <t>Alliance Pipeline L.P.</t>
  </si>
  <si>
    <t>ANR Pipeline Company</t>
  </si>
  <si>
    <t>CenterPoint Energy Gas Transmission Company</t>
  </si>
  <si>
    <t>Colorado Interstate Gas Company</t>
  </si>
  <si>
    <t>Columbia Gulf Transmission Company</t>
  </si>
  <si>
    <t>Dominion Transmission, Inc.</t>
  </si>
  <si>
    <t>El Paso Natural Gas Company</t>
  </si>
  <si>
    <t>Florida Gas Transmission Company, LLC</t>
  </si>
  <si>
    <t>Gas Transmission Northwest Corporation</t>
  </si>
  <si>
    <t>Great Lakes Gas Transmission Limited Ptrshp</t>
  </si>
  <si>
    <t>Gulf South Pipeline Company, LP</t>
  </si>
  <si>
    <t>Kern River Gas Transmission Company</t>
  </si>
  <si>
    <t>National Fuel Gas Supply Corporation</t>
  </si>
  <si>
    <t>Natural Gas Pipeline Company of America LLC</t>
  </si>
  <si>
    <t>Northern Border Pipeline Company</t>
  </si>
  <si>
    <t>Northwest Pipeline GP</t>
  </si>
  <si>
    <t>Panhandle Eastern Pipe Line Company, LP</t>
  </si>
  <si>
    <t>Questar Pipeline Company</t>
  </si>
  <si>
    <t>Southern Natural Gas Company</t>
  </si>
  <si>
    <t>Southern Star Central Gas Pipeline, Inc.</t>
  </si>
  <si>
    <t>Tennessee Gas Pipeline Company</t>
  </si>
  <si>
    <t>Texas Eastern Transmission, LP</t>
  </si>
  <si>
    <t>Texas Gas Transmission, LLC</t>
  </si>
  <si>
    <t>Transcontinental Gas Pipe Line Company, LLC</t>
  </si>
  <si>
    <t>Transwestern Pipeline Company, LLC</t>
  </si>
  <si>
    <t>Trunkline Gas Company, LLC</t>
  </si>
  <si>
    <t>Wyoming Interstate Company,L.L.C.</t>
  </si>
  <si>
    <t>Grand Total</t>
  </si>
  <si>
    <t>average 1995 to 2003</t>
  </si>
  <si>
    <t>MMCF/yr</t>
  </si>
  <si>
    <t>Total delivery, 2009</t>
  </si>
  <si>
    <t>Total pipeline compressor fuel use, 2009</t>
  </si>
  <si>
    <t>Fuel use factor</t>
  </si>
  <si>
    <t>ft3/hr</t>
  </si>
  <si>
    <t>lb/hr</t>
  </si>
  <si>
    <t>SHARE_MOTOR*(MOTOR_POWER*MOTOR_CAPACITY)/(MOTOR_EFF*MOTOR_THROUGH)</t>
  </si>
  <si>
    <t>Combustion emissions</t>
  </si>
  <si>
    <t>Assumption [10]</t>
  </si>
  <si>
    <t>CO2</t>
  </si>
  <si>
    <t>lb/MMBtu</t>
  </si>
  <si>
    <t>Assumption [3]</t>
  </si>
  <si>
    <t>Reference [2]</t>
  </si>
  <si>
    <t>CH4</t>
  </si>
  <si>
    <t>NOx</t>
  </si>
  <si>
    <t>Assumption [4]</t>
  </si>
  <si>
    <t>CO</t>
  </si>
  <si>
    <t>SO2</t>
  </si>
  <si>
    <t>PM</t>
  </si>
  <si>
    <t>Assumption [5]</t>
  </si>
  <si>
    <t>NMVOC</t>
  </si>
  <si>
    <t>kg CO2/kg NG</t>
  </si>
  <si>
    <t>kg CH4/kg NG</t>
  </si>
  <si>
    <t>Assumption [8]</t>
  </si>
  <si>
    <t>kg NOx/kg NG</t>
  </si>
  <si>
    <t>kg CO/kg NG</t>
  </si>
  <si>
    <t>kg SO2/kg NG</t>
  </si>
  <si>
    <t>kg PM/kg NG</t>
  </si>
  <si>
    <t>kg NMVOC/kg NG</t>
  </si>
  <si>
    <t>Reference [2]; Table 3.1-2a.</t>
  </si>
  <si>
    <t>N2O</t>
  </si>
  <si>
    <t>Assumption [9]</t>
  </si>
  <si>
    <t>Reference [2]; Table 3.1-1.</t>
  </si>
  <si>
    <t>kg N2O/kg NG</t>
  </si>
  <si>
    <t>4-stroke, lean-burn engines are representative of newer reciprocating engine installations.</t>
  </si>
  <si>
    <t>The calculations in this unit process do not account for environmental control technologies, so assume that the reciprocating engine with lowest NOx emissions is most representative of U.S. industry.</t>
  </si>
  <si>
    <t>PM10, as calculated in this unit process, includes condensible PM (which is less than 2.5 microns) and PM10 (filterable).</t>
  </si>
  <si>
    <t>The fugitive emission rate of methane is estimated by dividing the annual methane emissions of natural gas transmission by the total ton-miles of natural gas transported.</t>
  </si>
  <si>
    <t>The fugitive emissions that are reported for natural gas transmission include methane from compressors and thus the AP-42 emission factor for gas-powered turbine and reciprocating compressors is not included in this unit process to avoid double counting of methane emissions.</t>
  </si>
  <si>
    <t>This unit process does not attempt to profile the types of environmental control technologies used for compressor equipment; assume that the mid-level NOx and CO emission factors (representative of water steam injection) is representative of the U.S. natural gas transmission network.</t>
  </si>
  <si>
    <t>Negligible emissions of ammonia or mercury occur from the activities of this unit process. Natural gas is the only fuel combusted in this unit process.</t>
  </si>
  <si>
    <t>EF_N2O_RECIP</t>
  </si>
  <si>
    <t>EF_N2O_TURBINE</t>
  </si>
  <si>
    <t>air_N2O</t>
  </si>
  <si>
    <t>EF_N2O_RECIP*NG_fuel_recip+EF_N2O_TURBINE*NG_fuel_turbine</t>
  </si>
  <si>
    <t>[km] Distance of natural gas transport, used to scale fugitive emissions of methane and to determine number of required compressor stations.</t>
  </si>
  <si>
    <t>[dimensionless] Number of compressor stations required, based on natural gas transport distance and spacing between compressor stations.</t>
  </si>
  <si>
    <t>[dimensionless] Fraction of total compressor energy supplied by reciprocating compressors.</t>
  </si>
  <si>
    <t>[dimensionless] Fraction of total compressor energy supplied by natural gas turbine centrifugal compressors.</t>
  </si>
  <si>
    <t>[kg/kg] Mass of NG combusted in reciprocating compressors as fuel for pipeline transmission.</t>
  </si>
  <si>
    <t>[kg/kg] Mass of NG combusted in gas turbines for powering centrifugal compressors for pipeline transmission.</t>
  </si>
  <si>
    <t>[kg/kg] CO2 emission factor for natural gas combustion in reciprocating compressors</t>
  </si>
  <si>
    <t>[kg/kg] CO2 emission factor for natural gas combustion in gas turbines</t>
  </si>
  <si>
    <t>[kg/kg] N2O emission factor for natural gas combustion in reciprocating compressors</t>
  </si>
  <si>
    <t>[kg/kg] N2O emission factor for natural gas combustion in gas turbines</t>
  </si>
  <si>
    <t>[kg/kg] Total CO2 emissions from natural gas combustion in transmission pipeline compressors</t>
  </si>
  <si>
    <t>[kg/kg] Total N2O emissions from natural gas combustion in transmission pipeline compressors</t>
  </si>
  <si>
    <t>[dimensionless] Efficiency of electric motors that are used to run transmission pipeline compressors</t>
  </si>
  <si>
    <t>[MW] Brake power of an average transmission pipeline compressor</t>
  </si>
  <si>
    <t>[dimensionless] Operating capacity of electrically powered transmission pipeline compressors.</t>
  </si>
  <si>
    <t>[kg/hr] Mass flow rate of natural gas that is compressed by an electrically-powered compressor</t>
  </si>
  <si>
    <t>[MWh/kg] Electricity requirement for transmission pipeline compression</t>
  </si>
  <si>
    <t>[kg/kg-km] Emission rate of fugitive methane from natural gas pipeline transmission.</t>
  </si>
  <si>
    <t>[kg/kg] Total methane emissions from transmission pipeline operations</t>
  </si>
  <si>
    <t>[kg/kg] Mass input of natural gas per kg output of natural gas; accounts for pipeline fuel use and fugitive emissions</t>
  </si>
  <si>
    <t>[kg/kg-km] NG combustion rate (for  fuel) in transmission pipelines</t>
  </si>
  <si>
    <t>Fuel use</t>
  </si>
  <si>
    <t>[Technosphere] Natural gas input to a transmission pipeline; accounts for 3 possible fates for natural gas: product, compressor fuel, or fugitive emission.</t>
  </si>
  <si>
    <t>Reference flow (the transport of 1 kg of natural gas by a transmission pipeline)</t>
  </si>
  <si>
    <t>Emissions for Reciprocating Compressors</t>
  </si>
  <si>
    <t>Emissions for Gas Turbines used for Centrifugal Compressors</t>
  </si>
  <si>
    <t>Transmission Pipeline Fuel Use Rate</t>
  </si>
  <si>
    <t>2009 Natural Gas Delivered and Compressor Fuel Use (81% sample of total pipeline transmission)</t>
  </si>
  <si>
    <t>Total US pipeline transmission transport (total mass * total distance / year)</t>
  </si>
  <si>
    <t>Pipeline Companies</t>
  </si>
  <si>
    <t>Gas Used for Compressor Station Fuel (DTh)</t>
  </si>
  <si>
    <t>Total Deliveries (DTh)</t>
  </si>
  <si>
    <t>Total Receipts (DTh)</t>
  </si>
  <si>
    <t>min</t>
  </si>
  <si>
    <t>max</t>
  </si>
  <si>
    <t>x</t>
  </si>
  <si>
    <t>Reference [4]</t>
  </si>
  <si>
    <t>Reference [5]</t>
  </si>
  <si>
    <t>Federal Energy Regulatory Commission</t>
  </si>
  <si>
    <t>Form 2 &amp; Form 2A - Major and Non-major Natural Gas Pipeline Annual Report: Data (Current and Historical)</t>
  </si>
  <si>
    <t>2009</t>
  </si>
  <si>
    <t>January 2011</t>
  </si>
  <si>
    <t>http://www.ferc.gov/docs-filing/forms/form-2/data.asp</t>
  </si>
  <si>
    <t>FERC, 2011. Form 2 &amp; Form 2A - Major and Non-major Natural Gas Pipeline Annual Report: Data (Current and Historical). 2009 data year. http://www.ferc.gov/docs-filing/forms/form-2/data.asp (Accessed July 22, 2011)</t>
  </si>
  <si>
    <t>2011</t>
  </si>
  <si>
    <t>Form 520 has natural gas accounts for natural gas and pipeline companies</t>
  </si>
  <si>
    <t>http://ei-01.eia.doe.gov/dnav/ng/ng_cons_sum_dcu_nus_a.htm</t>
  </si>
  <si>
    <t>June 2011</t>
  </si>
  <si>
    <t xml:space="preserve">Natural Gas Consumption by End Use </t>
  </si>
  <si>
    <t>EIA, 2011. Natural Gas Consumption by End Use. June 2011. http://ei-01.eia.doe.gov/dnav/ng/ng_cons_sum_dcu_nus_a.htm (Accessed July 22, 2011)</t>
  </si>
  <si>
    <t>Assumption [6]</t>
  </si>
  <si>
    <t>Assumption [1]</t>
  </si>
  <si>
    <t>Assumption [2]</t>
  </si>
  <si>
    <t>The average ton-miles of NG transmission did not change significantly from 1995 to 2003. Assume that 2009 ton miles are the average of the 1995 to 2003 sample.</t>
  </si>
  <si>
    <t>EF_recip</t>
  </si>
  <si>
    <t>EF_turbine</t>
  </si>
  <si>
    <t>Fugitive</t>
  </si>
  <si>
    <t>The average NG fuel use rate for US transmission pipeline compressors</t>
  </si>
  <si>
    <t>Air emission factors for combustion of NG in reciprocating compressors</t>
  </si>
  <si>
    <t>Air emission factors for combustion of NG in gas turbines</t>
  </si>
  <si>
    <t>Average compressor</t>
  </si>
  <si>
    <t>Power rating and throughput of average transmission compressors</t>
  </si>
  <si>
    <t>Fugitive emissions of methane from transmission pipeline operation</t>
  </si>
  <si>
    <t>Abbreviations used throughout this DS: NG (natural gas); DTh (decatherm)</t>
  </si>
  <si>
    <t>6, 7</t>
  </si>
  <si>
    <t>El Paso Pipeline Group</t>
  </si>
  <si>
    <t>2,2,2,1,2</t>
  </si>
  <si>
    <t>1,2,1,1,1</t>
  </si>
  <si>
    <t>1,2,2,1,2</t>
  </si>
  <si>
    <t>1,1,1,1,1</t>
  </si>
  <si>
    <t>2,1,2,1,1</t>
  </si>
  <si>
    <t>2,1,2,1,2</t>
  </si>
  <si>
    <t>Share of reciprocating compressors</t>
  </si>
  <si>
    <t>Share of centrifugal compressors</t>
  </si>
  <si>
    <t>Share of electric compressors</t>
  </si>
  <si>
    <t>Rate of NG fuel use</t>
  </si>
  <si>
    <t>CO2 emission factor for reciprocating compressors</t>
  </si>
  <si>
    <t>CO2 emission factor for gas turbines</t>
  </si>
  <si>
    <t>N2O emission factor for reciprocating compressors</t>
  </si>
  <si>
    <t>N2O emission factor for gas turbines</t>
  </si>
  <si>
    <t>Electric motor efficiency</t>
  </si>
  <si>
    <t>Power of electrically-driven compressors</t>
  </si>
  <si>
    <t>Capacity factor  of electrically-driven compressors</t>
  </si>
  <si>
    <t>NG throughput  of electrically-driven compressors</t>
  </si>
  <si>
    <t>[Technosphere] Electricity used by electrically-powered pipeline compressors (use average North American power mix)</t>
  </si>
  <si>
    <t>(Note: This represents the NG that is combusted for fuel in order to transport of 1 kg of NG a distance of 1 km.)</t>
  </si>
  <si>
    <t>July 2011</t>
  </si>
  <si>
    <t>El Paso Pipeline Group, 2011. Personal Written Communication: Compressor Profile of EPPG Transmission Network. July 2011.</t>
  </si>
  <si>
    <t>Waste Energy Recovery Opportunities for Interstate Natural Gas Pipelines</t>
  </si>
  <si>
    <t>2008</t>
  </si>
  <si>
    <t>February 2008</t>
  </si>
  <si>
    <t>Interstate Natural Gas Association of America</t>
  </si>
  <si>
    <t>http://www.ingaa.org/File.aspx?id=6210</t>
  </si>
  <si>
    <t>Hedman, B.A., Energy and Environmental Analysis, Inc.</t>
  </si>
  <si>
    <t>Hedman, B.A., 2008. Waste Energy Recovery Opportunities for Interstate Natural Gas Pipelines. Interstate Natural Gas Association of America. February 2008.  http://www.ingaa.org/File.aspx?id=6210 (Accessed July 25, 2011)</t>
  </si>
  <si>
    <t>2004</t>
  </si>
  <si>
    <t>The 28 largest pipeline companies were pulled from the FERC Form 2 database. These 28 companies represent 81% of NG transmission in 2009. The FERC data for 81% of US NG transmission is a representative sample of the fuel use rate of the entire transmission network.</t>
  </si>
  <si>
    <t>The average power of electrically-driven compressors for US NG transmission is the same as the average power of all compressors on the transmission network.</t>
  </si>
  <si>
    <t>1-SHARE_TURBINE-SHARE_MOTOR</t>
  </si>
  <si>
    <r>
      <t xml:space="preserve">This unit process is composed of this document and the file, </t>
    </r>
    <r>
      <rPr>
        <i/>
        <sz val="10"/>
        <rFont val="Arial"/>
        <family val="2"/>
      </rPr>
      <t>DF_Stage2_O_Pipeline_NG_Operation_2010.02.doc</t>
    </r>
    <r>
      <rPr>
        <sz val="10"/>
        <rFont val="Tahoma"/>
        <family val="2"/>
      </rPr>
      <t xml:space="preserve">, which provides additional details regarding calculations, data quality, and references as relevant. </t>
    </r>
  </si>
  <si>
    <t>EF_NOx_RECIP</t>
  </si>
  <si>
    <t>EF_NOx_TURBINE</t>
  </si>
  <si>
    <t>EF_CH4_RECIP</t>
  </si>
  <si>
    <t>EF_CH4_TURBINE</t>
  </si>
  <si>
    <t>EF_CO_RECIP</t>
  </si>
  <si>
    <t>EF_CO_TURBINE</t>
  </si>
  <si>
    <t>EF_SO2_RECIP</t>
  </si>
  <si>
    <t>EF_SO2_TURBINE</t>
  </si>
  <si>
    <t>EF_PM_RECIP</t>
  </si>
  <si>
    <t>EF_PM_TURBINE</t>
  </si>
  <si>
    <t>EF_NMVOC_RECIP</t>
  </si>
  <si>
    <t>EF_NMVOC_TURBINE</t>
  </si>
  <si>
    <t>air_CO</t>
  </si>
  <si>
    <t>air_SO2</t>
  </si>
  <si>
    <t>air_PM</t>
  </si>
  <si>
    <t>air_NMVOC</t>
  </si>
  <si>
    <t>air_NOx</t>
  </si>
  <si>
    <t>EF_NOx_RECIP*NG_fuel_recip+EF_NOx_TURBINE*NG_fuel_turbine</t>
  </si>
  <si>
    <t>EF_CO_RECIP*NG_fuel_recip+EF_CO_TURBINE*NG_fuel_turbine</t>
  </si>
  <si>
    <t>EF_SO2_RECIP*NG_fuel_recip+EF_SO2_TURBINE*NG_fuel_turbine</t>
  </si>
  <si>
    <t>EF_PM_RECIP*NG_fuel_recip+EF_PM_TURBINE*NG_fuel_turbine</t>
  </si>
  <si>
    <t>EF_NMVOC_RECIP*NG_fuel_recip+EF_NMVOC_TURBINE*NG_fuel_turbine</t>
  </si>
  <si>
    <t>[kg/kg] CH4 emission factor for natural gas combustion in reciprocating compressors</t>
  </si>
  <si>
    <t>[kg/kg] CH4 emission factor for natural gas combustion in gas turbines</t>
  </si>
  <si>
    <t>[kg/kg] NOx emission factor for natural gas combustion in reciprocating compressors</t>
  </si>
  <si>
    <t>[kg/kg] NOx emission factor for natural gas combustion in gas turbines</t>
  </si>
  <si>
    <t>[kg/kg] CO emission factor for natural gas combustion in reciprocating compressors</t>
  </si>
  <si>
    <t>[kg/kg] CO emission factor for natural gas combustion in gas turbines</t>
  </si>
  <si>
    <t>[kg/kg] SO2 emission factor for natural gas combustion in reciprocating compressors</t>
  </si>
  <si>
    <t>[kg/kg] SO2 emission factor for natural gas combustion in gas turbines</t>
  </si>
  <si>
    <t>[kg/kg] PM emission factor for natural gas combustion in reciprocating compressors</t>
  </si>
  <si>
    <t>[kg/kg] PM emission factor for natural gas combustion in gas turbines</t>
  </si>
  <si>
    <t>[kg/kg] NMVOC emission factor for natural gas combustion in reciprocating compressors</t>
  </si>
  <si>
    <t>[kg/kg] NMVOC emission factor for natural gas combustion in gas turbines</t>
  </si>
  <si>
    <t>[kg/kg] Total NOx emissions from natural gas combustion in transmission pipeline compressors</t>
  </si>
  <si>
    <t>[kg/kg] Total CO emissions from natural gas combustion in transmission pipeline compressors</t>
  </si>
  <si>
    <t>[kg/kg] Total SO2 emissions from natural gas combustion in transmission pipeline compressors</t>
  </si>
  <si>
    <t>[kg/kg] Total PM emissions from natural gas combustion in transmission pipeline compressors</t>
  </si>
  <si>
    <t>[kg/kg] Total NMVOC emissions from natural gas combustion in transmission pipeline compressors</t>
  </si>
  <si>
    <r>
      <t xml:space="preserve">This document should be cited as: NETL (2010). </t>
    </r>
    <r>
      <rPr>
        <i/>
        <sz val="10"/>
        <rFont val="Arial"/>
        <family val="2"/>
      </rPr>
      <t xml:space="preserve">NETL Life Cycle Inventory Data – Unit Process: Pipeline NG Operation. </t>
    </r>
    <r>
      <rPr>
        <sz val="10"/>
        <rFont val="Arial"/>
        <family val="2"/>
      </rPr>
      <t>U.S. Department of Energy, National Energy Technology Laboratory. Last Updated: March 2014 (version 02). www.netl.doe.gov/energy-analyses (http://www.netl.doe.gov/energy-analyses)</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</si>
</sst>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_(* #,##0.000000_);_(* \(#,##0.000000\);_(* &quot;-&quot;??????_);_(@_)"/>
    <numFmt numFmtId="200" formatCode="_(* #,##0.000_);_(* \(#,##0.000\);_(* &quot;-&quot;???_);_(@_)"/>
  </numFmts>
  <fonts count="84">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8"/>
      <name val="Tahoma"/>
      <family val="2"/>
    </font>
    <font>
      <b/>
      <sz val="8"/>
      <name val="Tahoma"/>
      <family val="2"/>
    </font>
    <font>
      <sz val="9"/>
      <name val="Tahoma"/>
      <family val="2"/>
    </font>
    <font>
      <b/>
      <sz val="9"/>
      <name val="Tahoma"/>
      <family val="2"/>
    </font>
    <font>
      <b/>
      <sz val="10"/>
      <color indexed="8"/>
      <name val="Arial"/>
      <family val="2"/>
    </font>
    <font>
      <sz val="10"/>
      <color indexed="8"/>
      <name val="Calibri"/>
      <family val="2"/>
    </font>
    <font>
      <b/>
      <sz val="18"/>
      <color indexed="8"/>
      <name val="Calibri"/>
      <family val="2"/>
    </font>
    <font>
      <u val="single"/>
      <sz val="11"/>
      <color indexed="20"/>
      <name val="Calibri"/>
      <family val="2"/>
    </font>
    <font>
      <u val="single"/>
      <sz val="9.35"/>
      <color indexed="12"/>
      <name val="Calibri"/>
      <family val="2"/>
    </font>
    <font>
      <b/>
      <sz val="16"/>
      <color indexed="56"/>
      <name val="Arial"/>
      <family val="2"/>
    </font>
    <font>
      <b/>
      <u val="single"/>
      <sz val="14"/>
      <color indexed="8"/>
      <name val="Arial"/>
      <family val="2"/>
    </font>
    <font>
      <b/>
      <u val="single"/>
      <sz val="10"/>
      <color indexed="8"/>
      <name val="Arial"/>
      <family val="2"/>
    </font>
    <font>
      <b/>
      <i/>
      <sz val="12"/>
      <color indexed="8"/>
      <name val="Arial"/>
      <family val="2"/>
    </font>
    <font>
      <b/>
      <i/>
      <sz val="10"/>
      <color indexed="8"/>
      <name val="Arial"/>
      <family val="2"/>
    </font>
    <font>
      <b/>
      <sz val="14"/>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sz val="10"/>
      <color rgb="FF000000"/>
      <name val="Arial"/>
      <family val="2"/>
    </font>
    <font>
      <b/>
      <i/>
      <sz val="10"/>
      <color theme="1"/>
      <name val="Arial"/>
      <family val="2"/>
    </font>
    <font>
      <b/>
      <sz val="14"/>
      <color theme="1"/>
      <name val="Calibri"/>
      <family val="2"/>
    </font>
    <font>
      <b/>
      <i/>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CCFFCC"/>
        <bgColor indexed="64"/>
      </patternFill>
    </fill>
    <fill>
      <patternFill patternType="solid">
        <fgColor rgb="FF99C2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medium"/>
      <top style="medium"/>
      <bottom style="thin"/>
    </border>
    <border>
      <left style="thin"/>
      <right style="medium"/>
      <top style="thin"/>
      <bottom/>
    </border>
    <border>
      <left/>
      <right/>
      <top style="medium"/>
      <bottom style="medium"/>
    </border>
    <border>
      <left/>
      <right style="medium"/>
      <top style="thin"/>
      <bottom style="thin"/>
    </border>
    <border>
      <left style="medium"/>
      <right/>
      <top style="medium"/>
      <bottom/>
    </border>
    <border>
      <left style="medium"/>
      <right/>
      <top/>
      <bottom/>
    </border>
    <border>
      <left/>
      <right style="medium"/>
      <top style="medium"/>
      <bottom style="thin"/>
    </border>
    <border>
      <left style="medium"/>
      <right/>
      <top/>
      <bottom style="medium"/>
    </border>
    <border>
      <left/>
      <right/>
      <top style="thin"/>
      <bottom style="medium"/>
    </border>
    <border>
      <left/>
      <right style="medium"/>
      <top style="thin"/>
      <bottom style="medium"/>
    </border>
    <border>
      <left/>
      <right/>
      <top style="medium"/>
      <bottom/>
    </border>
    <border>
      <left/>
      <right style="medium"/>
      <top style="medium"/>
      <bottom/>
    </border>
    <border>
      <left style="medium"/>
      <right style="thin"/>
      <top style="medium"/>
      <bottom style="thin"/>
    </border>
    <border>
      <left style="medium"/>
      <right style="medium"/>
      <top style="medium"/>
      <bottom style="thin"/>
    </border>
    <border>
      <left style="medium"/>
      <right style="medium"/>
      <top style="medium"/>
      <bottom/>
    </border>
    <border>
      <left style="medium"/>
      <right style="medium"/>
      <top/>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13" fillId="25" borderId="0" applyNumberFormat="0" applyBorder="0" applyAlignment="0" applyProtection="0"/>
    <xf numFmtId="0" fontId="55" fillId="26" borderId="0" applyNumberFormat="0" applyBorder="0" applyAlignment="0" applyProtection="0"/>
    <xf numFmtId="0" fontId="13" fillId="17" borderId="0" applyNumberFormat="0" applyBorder="0" applyAlignment="0" applyProtection="0"/>
    <xf numFmtId="0" fontId="55" fillId="27" borderId="0" applyNumberFormat="0" applyBorder="0" applyAlignment="0" applyProtection="0"/>
    <xf numFmtId="0" fontId="13" fillId="19" borderId="0" applyNumberFormat="0" applyBorder="0" applyAlignment="0" applyProtection="0"/>
    <xf numFmtId="0" fontId="55" fillId="28" borderId="0" applyNumberFormat="0" applyBorder="0" applyAlignment="0" applyProtection="0"/>
    <xf numFmtId="0" fontId="13" fillId="29" borderId="0" applyNumberFormat="0" applyBorder="0" applyAlignment="0" applyProtection="0"/>
    <xf numFmtId="0" fontId="55" fillId="30" borderId="0" applyNumberFormat="0" applyBorder="0" applyAlignment="0" applyProtection="0"/>
    <xf numFmtId="0" fontId="13" fillId="31" borderId="0" applyNumberFormat="0" applyBorder="0" applyAlignment="0" applyProtection="0"/>
    <xf numFmtId="0" fontId="55" fillId="32" borderId="0" applyNumberFormat="0" applyBorder="0" applyAlignment="0" applyProtection="0"/>
    <xf numFmtId="0" fontId="13" fillId="33" borderId="0" applyNumberFormat="0" applyBorder="0" applyAlignment="0" applyProtection="0"/>
    <xf numFmtId="0" fontId="55" fillId="34" borderId="0" applyNumberFormat="0" applyBorder="0" applyAlignment="0" applyProtection="0"/>
    <xf numFmtId="0" fontId="13" fillId="35" borderId="0" applyNumberFormat="0" applyBorder="0" applyAlignment="0" applyProtection="0"/>
    <xf numFmtId="0" fontId="55" fillId="36" borderId="0" applyNumberFormat="0" applyBorder="0" applyAlignment="0" applyProtection="0"/>
    <xf numFmtId="0" fontId="13" fillId="37" borderId="0" applyNumberFormat="0" applyBorder="0" applyAlignment="0" applyProtection="0"/>
    <xf numFmtId="0" fontId="55" fillId="38" borderId="0" applyNumberFormat="0" applyBorder="0" applyAlignment="0" applyProtection="0"/>
    <xf numFmtId="0" fontId="13" fillId="39" borderId="0" applyNumberFormat="0" applyBorder="0" applyAlignment="0" applyProtection="0"/>
    <xf numFmtId="0" fontId="55" fillId="40" borderId="0" applyNumberFormat="0" applyBorder="0" applyAlignment="0" applyProtection="0"/>
    <xf numFmtId="0" fontId="13" fillId="29" borderId="0" applyNumberFormat="0" applyBorder="0" applyAlignment="0" applyProtection="0"/>
    <xf numFmtId="0" fontId="55" fillId="41" borderId="0" applyNumberFormat="0" applyBorder="0" applyAlignment="0" applyProtection="0"/>
    <xf numFmtId="0" fontId="13" fillId="31" borderId="0" applyNumberFormat="0" applyBorder="0" applyAlignment="0" applyProtection="0"/>
    <xf numFmtId="0" fontId="55" fillId="42" borderId="0" applyNumberFormat="0" applyBorder="0" applyAlignment="0" applyProtection="0"/>
    <xf numFmtId="0" fontId="13" fillId="43" borderId="0" applyNumberFormat="0" applyBorder="0" applyAlignment="0" applyProtection="0"/>
    <xf numFmtId="0" fontId="56" fillId="44" borderId="0" applyNumberFormat="0" applyBorder="0" applyAlignment="0" applyProtection="0"/>
    <xf numFmtId="0" fontId="14" fillId="5" borderId="0" applyNumberFormat="0" applyBorder="0" applyAlignment="0" applyProtection="0"/>
    <xf numFmtId="0" fontId="57" fillId="45" borderId="1" applyNumberFormat="0" applyAlignment="0" applyProtection="0"/>
    <xf numFmtId="0" fontId="15" fillId="46" borderId="2" applyNumberFormat="0" applyAlignment="0" applyProtection="0"/>
    <xf numFmtId="0" fontId="58"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0" borderId="0" applyNumberFormat="0" applyFill="0" applyBorder="0" applyAlignment="0" applyProtection="0"/>
    <xf numFmtId="0" fontId="61" fillId="49" borderId="0" applyNumberFormat="0" applyBorder="0" applyAlignment="0" applyProtection="0"/>
    <xf numFmtId="0" fontId="18" fillId="7" borderId="0" applyNumberFormat="0" applyBorder="0" applyAlignment="0" applyProtection="0"/>
    <xf numFmtId="0" fontId="62" fillId="0" borderId="5" applyNumberFormat="0" applyFill="0" applyAlignment="0" applyProtection="0"/>
    <xf numFmtId="0" fontId="19" fillId="0" borderId="6" applyNumberFormat="0" applyFill="0" applyAlignment="0" applyProtection="0"/>
    <xf numFmtId="0" fontId="63" fillId="0" borderId="7" applyNumberFormat="0" applyFill="0" applyAlignment="0" applyProtection="0"/>
    <xf numFmtId="0" fontId="20" fillId="0" borderId="8" applyNumberFormat="0" applyFill="0" applyAlignment="0" applyProtection="0"/>
    <xf numFmtId="0" fontId="64" fillId="0" borderId="9" applyNumberFormat="0" applyFill="0" applyAlignment="0" applyProtection="0"/>
    <xf numFmtId="0" fontId="21" fillId="0" borderId="10" applyNumberFormat="0" applyFill="0" applyAlignment="0" applyProtection="0"/>
    <xf numFmtId="0" fontId="64"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65" fillId="0" borderId="0" applyNumberFormat="0" applyFill="0" applyBorder="0" applyAlignment="0" applyProtection="0"/>
    <xf numFmtId="0" fontId="66" fillId="50" borderId="1" applyNumberFormat="0" applyAlignment="0" applyProtection="0"/>
    <xf numFmtId="0" fontId="22" fillId="13" borderId="2" applyNumberFormat="0" applyAlignment="0" applyProtection="0"/>
    <xf numFmtId="0" fontId="67" fillId="0" borderId="11" applyNumberFormat="0" applyFill="0" applyAlignment="0" applyProtection="0"/>
    <xf numFmtId="0" fontId="23" fillId="0" borderId="12" applyNumberFormat="0" applyFill="0" applyAlignment="0" applyProtection="0"/>
    <xf numFmtId="0" fontId="68"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9"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70" fillId="0" borderId="0" applyNumberFormat="0" applyFill="0" applyBorder="0" applyAlignment="0" applyProtection="0"/>
    <xf numFmtId="0" fontId="27" fillId="0" borderId="0" applyNumberFormat="0" applyFill="0" applyBorder="0" applyAlignment="0" applyProtection="0"/>
    <xf numFmtId="0" fontId="71" fillId="0" borderId="20" applyNumberFormat="0" applyFill="0" applyAlignment="0" applyProtection="0"/>
    <xf numFmtId="0" fontId="28" fillId="0" borderId="21" applyNumberFormat="0" applyFill="0" applyAlignment="0" applyProtection="0"/>
    <xf numFmtId="0" fontId="72"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422">
    <xf numFmtId="0" fontId="0" fillId="0" borderId="0" xfId="0" applyFont="1" applyAlignment="1">
      <alignment/>
    </xf>
    <xf numFmtId="0" fontId="2" fillId="0" borderId="0" xfId="110">
      <alignment/>
      <protection/>
    </xf>
    <xf numFmtId="0" fontId="3" fillId="46" borderId="0" xfId="110" applyFont="1" applyFill="1" applyAlignment="1">
      <alignment vertical="top" wrapText="1"/>
      <protection/>
    </xf>
    <xf numFmtId="0" fontId="2" fillId="46" borderId="0" xfId="110" applyFill="1" applyAlignment="1">
      <alignment vertical="top" wrapText="1"/>
      <protection/>
    </xf>
    <xf numFmtId="0" fontId="2" fillId="0" borderId="0" xfId="110" applyAlignment="1">
      <alignment vertical="top" wrapText="1"/>
      <protection/>
    </xf>
    <xf numFmtId="0" fontId="3" fillId="0" borderId="0" xfId="110" applyFont="1" applyAlignment="1">
      <alignment vertical="top" wrapText="1"/>
      <protection/>
    </xf>
    <xf numFmtId="0" fontId="2" fillId="48" borderId="0" xfId="110" applyFill="1" applyAlignment="1">
      <alignment vertical="top" wrapText="1"/>
      <protection/>
    </xf>
    <xf numFmtId="0" fontId="2" fillId="0" borderId="0" xfId="110" applyFill="1" applyAlignment="1" applyProtection="1">
      <alignment vertical="top" wrapText="1"/>
      <protection locked="0"/>
    </xf>
    <xf numFmtId="0" fontId="2" fillId="0" borderId="0" xfId="110" applyFill="1" applyProtection="1">
      <alignment/>
      <protection locked="0"/>
    </xf>
    <xf numFmtId="49" fontId="2" fillId="0" borderId="0" xfId="110" applyNumberFormat="1" applyFill="1" applyAlignment="1" applyProtection="1">
      <alignment vertical="top" wrapText="1"/>
      <protection locked="0"/>
    </xf>
    <xf numFmtId="49" fontId="2" fillId="0" borderId="0" xfId="110" applyNumberFormat="1" applyFill="1" applyProtection="1">
      <alignment/>
      <protection locked="0"/>
    </xf>
    <xf numFmtId="0" fontId="3" fillId="13" borderId="0" xfId="110" applyFont="1" applyFill="1" applyAlignment="1" applyProtection="1">
      <alignment vertical="top" wrapText="1"/>
      <protection hidden="1"/>
    </xf>
    <xf numFmtId="0" fontId="2" fillId="0" borderId="0" xfId="110" applyFill="1">
      <alignment/>
      <protection/>
    </xf>
    <xf numFmtId="0" fontId="12" fillId="0" borderId="0" xfId="110" applyFont="1">
      <alignment/>
      <protection/>
    </xf>
    <xf numFmtId="0" fontId="3" fillId="13" borderId="0" xfId="110" applyFont="1" applyFill="1" applyAlignment="1" applyProtection="1">
      <alignment horizontal="center" vertical="top" wrapText="1"/>
      <protection hidden="1"/>
    </xf>
    <xf numFmtId="0" fontId="73" fillId="0" borderId="0" xfId="110" applyFont="1" applyFill="1" applyAlignment="1">
      <alignment horizontal="center"/>
      <protection/>
    </xf>
    <xf numFmtId="0" fontId="2" fillId="0" borderId="0" xfId="110" applyFont="1" applyFill="1" applyAlignment="1">
      <alignment vertical="top" wrapText="1"/>
      <protection/>
    </xf>
    <xf numFmtId="0" fontId="2" fillId="0" borderId="0" xfId="110" applyFont="1" applyFill="1" applyAlignment="1" applyProtection="1">
      <alignment vertical="top" wrapText="1"/>
      <protection locked="0"/>
    </xf>
    <xf numFmtId="0" fontId="2" fillId="58" borderId="0" xfId="110" applyFill="1" applyAlignment="1" applyProtection="1">
      <alignment vertical="top" wrapText="1"/>
      <protection locked="0"/>
    </xf>
    <xf numFmtId="0" fontId="2" fillId="58" borderId="0" xfId="110" applyFill="1" applyProtection="1">
      <alignment/>
      <protection locked="0"/>
    </xf>
    <xf numFmtId="0" fontId="11" fillId="58" borderId="0" xfId="110" applyFont="1" applyFill="1" applyProtection="1">
      <alignment/>
      <protection locked="0"/>
    </xf>
    <xf numFmtId="49" fontId="2" fillId="58" borderId="0" xfId="110" applyNumberFormat="1" applyFill="1" applyAlignment="1" applyProtection="1">
      <alignment vertical="top" wrapText="1"/>
      <protection locked="0"/>
    </xf>
    <xf numFmtId="49" fontId="2" fillId="58" borderId="0" xfId="110" applyNumberFormat="1" applyFill="1" applyProtection="1">
      <alignment/>
      <protection locked="0"/>
    </xf>
    <xf numFmtId="0" fontId="11" fillId="58" borderId="0" xfId="110" applyFont="1" applyFill="1" applyAlignment="1" applyProtection="1">
      <alignment vertical="top" wrapText="1"/>
      <protection locked="0"/>
    </xf>
    <xf numFmtId="0" fontId="9" fillId="46" borderId="0" xfId="110" applyFont="1" applyFill="1" applyAlignment="1">
      <alignment horizontal="left" vertical="top" wrapText="1"/>
      <protection/>
    </xf>
    <xf numFmtId="0" fontId="2" fillId="46" borderId="0" xfId="110" applyFill="1" applyAlignment="1">
      <alignment horizontal="left" vertical="top" wrapText="1"/>
      <protection/>
    </xf>
    <xf numFmtId="0" fontId="3" fillId="13" borderId="0" xfId="110" applyFont="1" applyFill="1" applyAlignment="1" applyProtection="1">
      <alignment horizontal="left" vertical="top" wrapText="1"/>
      <protection hidden="1"/>
    </xf>
    <xf numFmtId="0" fontId="2" fillId="0" borderId="0" xfId="110" applyFill="1" applyAlignment="1" applyProtection="1">
      <alignment horizontal="left" vertical="top" wrapText="1"/>
      <protection locked="0"/>
    </xf>
    <xf numFmtId="0" fontId="10" fillId="0" borderId="0" xfId="110" applyFont="1" applyFill="1" applyAlignment="1" applyProtection="1">
      <alignment horizontal="left" vertical="top" wrapText="1"/>
      <protection locked="0"/>
    </xf>
    <xf numFmtId="0" fontId="2" fillId="58" borderId="0" xfId="110" applyFill="1" applyAlignment="1" applyProtection="1">
      <alignment horizontal="left" vertical="top" wrapText="1"/>
      <protection locked="0"/>
    </xf>
    <xf numFmtId="49" fontId="2" fillId="0" borderId="0" xfId="110" applyNumberFormat="1" applyFill="1" applyAlignment="1" applyProtection="1">
      <alignment horizontal="left" vertical="top" wrapText="1"/>
      <protection locked="0"/>
    </xf>
    <xf numFmtId="49" fontId="2" fillId="58" borderId="0" xfId="110" applyNumberFormat="1" applyFill="1" applyAlignment="1" applyProtection="1">
      <alignment horizontal="left" vertical="top" wrapText="1"/>
      <protection locked="0"/>
    </xf>
    <xf numFmtId="0" fontId="10" fillId="58" borderId="0" xfId="110" applyFont="1" applyFill="1" applyAlignment="1" applyProtection="1">
      <alignment horizontal="left"/>
      <protection locked="0"/>
    </xf>
    <xf numFmtId="0" fontId="11" fillId="58" borderId="0" xfId="110" applyFont="1" applyFill="1" applyAlignment="1" applyProtection="1">
      <alignment horizontal="left" vertical="top" wrapText="1"/>
      <protection locked="0"/>
    </xf>
    <xf numFmtId="0" fontId="2" fillId="48" borderId="0" xfId="110" applyFill="1" applyAlignment="1">
      <alignment horizontal="left" vertical="top" wrapText="1"/>
      <protection/>
    </xf>
    <xf numFmtId="0" fontId="2" fillId="0" borderId="0" xfId="110" applyAlignment="1">
      <alignment horizontal="left" vertical="top" wrapText="1"/>
      <protection/>
    </xf>
    <xf numFmtId="0" fontId="3" fillId="0" borderId="0" xfId="110" applyFont="1" applyAlignment="1">
      <alignment horizontal="left" vertical="top" wrapText="1"/>
      <protection/>
    </xf>
    <xf numFmtId="0" fontId="5" fillId="0" borderId="0" xfId="110" applyFont="1" applyAlignment="1">
      <alignment horizontal="left"/>
      <protection/>
    </xf>
    <xf numFmtId="0" fontId="2" fillId="0" borderId="0" xfId="110" applyAlignment="1">
      <alignment horizontal="left"/>
      <protection/>
    </xf>
    <xf numFmtId="0" fontId="4" fillId="0" borderId="0" xfId="110" applyFont="1" applyFill="1" applyAlignment="1">
      <alignment wrapText="1"/>
      <protection/>
    </xf>
    <xf numFmtId="0" fontId="0" fillId="0" borderId="0" xfId="0" applyAlignment="1">
      <alignment/>
    </xf>
    <xf numFmtId="0" fontId="30" fillId="52" borderId="0" xfId="110" applyFont="1" applyFill="1" applyAlignment="1">
      <alignment/>
      <protection/>
    </xf>
    <xf numFmtId="0" fontId="2" fillId="52" borderId="0" xfId="110" applyFill="1">
      <alignment/>
      <protection/>
    </xf>
    <xf numFmtId="0" fontId="3" fillId="46" borderId="22" xfId="110" applyFont="1" applyFill="1" applyBorder="1" applyAlignment="1">
      <alignment horizontal="left" vertical="center"/>
      <protection/>
    </xf>
    <xf numFmtId="0" fontId="3" fillId="46" borderId="22" xfId="110" applyFont="1" applyFill="1" applyBorder="1" applyAlignment="1">
      <alignment horizontal="left" vertical="center" wrapText="1"/>
      <protection/>
    </xf>
    <xf numFmtId="0" fontId="3" fillId="52" borderId="0" xfId="110" applyFont="1" applyFill="1">
      <alignment/>
      <protection/>
    </xf>
    <xf numFmtId="0" fontId="2" fillId="52" borderId="0" xfId="110" applyFont="1" applyFill="1">
      <alignment/>
      <protection/>
    </xf>
    <xf numFmtId="0" fontId="2" fillId="59" borderId="0" xfId="110" applyFont="1" applyFill="1">
      <alignment/>
      <protection/>
    </xf>
    <xf numFmtId="0" fontId="2" fillId="59" borderId="0" xfId="110" applyFill="1">
      <alignment/>
      <protection/>
    </xf>
    <xf numFmtId="0" fontId="2" fillId="0" borderId="23" xfId="110" applyBorder="1" applyAlignment="1" applyProtection="1">
      <alignment/>
      <protection locked="0"/>
    </xf>
    <xf numFmtId="0" fontId="2" fillId="0" borderId="24" xfId="110" applyBorder="1" applyProtection="1">
      <alignment/>
      <protection locked="0"/>
    </xf>
    <xf numFmtId="0" fontId="2" fillId="52" borderId="0" xfId="110" applyFill="1" applyAlignment="1">
      <alignment horizontal="center"/>
      <protection/>
    </xf>
    <xf numFmtId="0" fontId="2" fillId="52" borderId="0" xfId="110" applyFill="1" applyAlignment="1">
      <alignment horizontal="right"/>
      <protection/>
    </xf>
    <xf numFmtId="0" fontId="2" fillId="0" borderId="25" xfId="110" applyFill="1" applyBorder="1">
      <alignment/>
      <protection/>
    </xf>
    <xf numFmtId="0" fontId="2" fillId="0" borderId="26" xfId="110" applyFill="1" applyBorder="1">
      <alignment/>
      <protection/>
    </xf>
    <xf numFmtId="0" fontId="2" fillId="52" borderId="0" xfId="110" applyFill="1" applyBorder="1" applyAlignment="1">
      <alignment vertical="top" wrapText="1"/>
      <protection/>
    </xf>
    <xf numFmtId="0" fontId="32" fillId="52" borderId="0" xfId="110" applyFont="1" applyFill="1">
      <alignment/>
      <protection/>
    </xf>
    <xf numFmtId="0" fontId="32" fillId="0" borderId="0" xfId="110" applyFont="1">
      <alignment/>
      <protection/>
    </xf>
    <xf numFmtId="0" fontId="11" fillId="52" borderId="0" xfId="110" applyFont="1" applyFill="1" applyAlignment="1">
      <alignment horizontal="center"/>
      <protection/>
    </xf>
    <xf numFmtId="0" fontId="3" fillId="46" borderId="27" xfId="110" applyFont="1" applyFill="1" applyBorder="1" applyAlignment="1">
      <alignment horizontal="center"/>
      <protection/>
    </xf>
    <xf numFmtId="0" fontId="3" fillId="60" borderId="27" xfId="110" applyFont="1" applyFill="1" applyBorder="1">
      <alignment/>
      <protection/>
    </xf>
    <xf numFmtId="0" fontId="2" fillId="60" borderId="27" xfId="110" applyFill="1" applyBorder="1">
      <alignment/>
      <protection/>
    </xf>
    <xf numFmtId="0" fontId="2" fillId="60" borderId="27" xfId="110" applyFill="1" applyBorder="1" applyAlignment="1">
      <alignment horizontal="left"/>
      <protection/>
    </xf>
    <xf numFmtId="0" fontId="2" fillId="60" borderId="28" xfId="110" applyFill="1" applyBorder="1" applyAlignment="1">
      <alignment/>
      <protection/>
    </xf>
    <xf numFmtId="0" fontId="2" fillId="60" borderId="23" xfId="110" applyFill="1" applyBorder="1" applyAlignment="1">
      <alignment/>
      <protection/>
    </xf>
    <xf numFmtId="0" fontId="2" fillId="0" borderId="27" xfId="110" applyBorder="1" applyAlignment="1" applyProtection="1">
      <alignment vertical="top"/>
      <protection locked="0"/>
    </xf>
    <xf numFmtId="0" fontId="2" fillId="0" borderId="27" xfId="110" applyBorder="1" applyAlignment="1" applyProtection="1">
      <alignment horizontal="center" vertical="top"/>
      <protection locked="0"/>
    </xf>
    <xf numFmtId="0" fontId="2" fillId="0" borderId="27" xfId="110" applyBorder="1" applyAlignment="1" applyProtection="1">
      <alignment vertical="top" wrapText="1"/>
      <protection locked="0"/>
    </xf>
    <xf numFmtId="0" fontId="3" fillId="60" borderId="27" xfId="110" applyFont="1" applyFill="1" applyBorder="1" applyAlignment="1">
      <alignment vertical="top"/>
      <protection/>
    </xf>
    <xf numFmtId="0" fontId="2" fillId="60" borderId="27" xfId="110" applyFill="1" applyBorder="1" applyAlignment="1">
      <alignment vertical="top"/>
      <protection/>
    </xf>
    <xf numFmtId="0" fontId="2" fillId="60" borderId="27" xfId="110" applyFill="1" applyBorder="1" applyAlignment="1">
      <alignment horizontal="center" vertical="top"/>
      <protection/>
    </xf>
    <xf numFmtId="0" fontId="2" fillId="60" borderId="27" xfId="110" applyFill="1" applyBorder="1" applyAlignment="1">
      <alignment vertical="top" wrapText="1"/>
      <protection/>
    </xf>
    <xf numFmtId="0" fontId="2" fillId="60" borderId="27" xfId="110" applyFont="1" applyFill="1" applyBorder="1" applyAlignment="1">
      <alignment vertical="top"/>
      <protection/>
    </xf>
    <xf numFmtId="0" fontId="2" fillId="60" borderId="27" xfId="110" applyFill="1" applyBorder="1" applyAlignment="1" applyProtection="1">
      <alignment vertical="top"/>
      <protection hidden="1"/>
    </xf>
    <xf numFmtId="0" fontId="4" fillId="52" borderId="0" xfId="110" applyFont="1" applyFill="1">
      <alignment/>
      <protection/>
    </xf>
    <xf numFmtId="0" fontId="3" fillId="0" borderId="0" xfId="110" applyFont="1">
      <alignment/>
      <protection/>
    </xf>
    <xf numFmtId="0" fontId="5" fillId="52" borderId="0" xfId="110" applyFont="1" applyFill="1">
      <alignment/>
      <protection/>
    </xf>
    <xf numFmtId="0" fontId="2" fillId="0" borderId="0" xfId="110" applyFont="1" applyFill="1" applyAlignment="1" applyProtection="1">
      <alignment horizontal="left" vertical="top" wrapText="1"/>
      <protection locked="0"/>
    </xf>
    <xf numFmtId="0" fontId="2" fillId="58" borderId="0" xfId="110" applyFont="1" applyFill="1" applyAlignment="1" applyProtection="1">
      <alignment horizontal="left" vertical="top" wrapText="1"/>
      <protection locked="0"/>
    </xf>
    <xf numFmtId="0" fontId="2" fillId="58" borderId="0" xfId="110" applyFont="1" applyFill="1" applyAlignment="1" applyProtection="1">
      <alignment vertical="top" wrapText="1"/>
      <protection locked="0"/>
    </xf>
    <xf numFmtId="49" fontId="2" fillId="0" borderId="0" xfId="110" applyNumberFormat="1" applyFont="1" applyFill="1" applyAlignment="1" applyProtection="1">
      <alignment horizontal="left" vertical="top" wrapText="1"/>
      <protection locked="0"/>
    </xf>
    <xf numFmtId="0" fontId="2" fillId="58" borderId="0" xfId="102" applyFont="1" applyFill="1" applyAlignment="1" applyProtection="1">
      <alignment horizontal="left" vertical="top" wrapText="1"/>
      <protection locked="0"/>
    </xf>
    <xf numFmtId="0" fontId="2" fillId="0" borderId="0" xfId="110" applyFont="1">
      <alignment/>
      <protection/>
    </xf>
    <xf numFmtId="49" fontId="2" fillId="58" borderId="0" xfId="110" applyNumberFormat="1" applyFont="1" applyFill="1" applyAlignment="1" applyProtection="1">
      <alignment horizontal="left" vertical="top" wrapText="1"/>
      <protection locked="0"/>
    </xf>
    <xf numFmtId="0" fontId="2" fillId="58" borderId="0" xfId="110" applyNumberFormat="1" applyFont="1" applyFill="1" applyAlignment="1" applyProtection="1">
      <alignment horizontal="left" vertical="top" wrapText="1"/>
      <protection locked="0"/>
    </xf>
    <xf numFmtId="0" fontId="2" fillId="58" borderId="0" xfId="110" applyFont="1" applyFill="1" applyProtection="1">
      <alignment/>
      <protection locked="0"/>
    </xf>
    <xf numFmtId="0" fontId="33" fillId="0" borderId="0" xfId="110" applyFont="1" applyFill="1">
      <alignment/>
      <protection/>
    </xf>
    <xf numFmtId="0" fontId="2" fillId="0" borderId="0" xfId="110" applyFont="1" applyAlignment="1">
      <alignment horizontal="left" wrapText="1"/>
      <protection/>
    </xf>
    <xf numFmtId="0" fontId="3" fillId="0" borderId="27" xfId="110" applyFont="1" applyBorder="1" applyAlignment="1">
      <alignment horizontal="left"/>
      <protection/>
    </xf>
    <xf numFmtId="0" fontId="2" fillId="0" borderId="27" xfId="110" applyFont="1" applyBorder="1" applyAlignment="1">
      <alignment horizontal="left" wrapText="1"/>
      <protection/>
    </xf>
    <xf numFmtId="0" fontId="2" fillId="0" borderId="27" xfId="110" applyFont="1" applyBorder="1" applyAlignment="1">
      <alignment horizontal="left"/>
      <protection/>
    </xf>
    <xf numFmtId="0" fontId="2" fillId="61" borderId="27" xfId="110" applyFont="1" applyFill="1" applyBorder="1" applyAlignment="1">
      <alignment horizontal="left" wrapText="1"/>
      <protection/>
    </xf>
    <xf numFmtId="0" fontId="2" fillId="61" borderId="27" xfId="110" applyFont="1" applyFill="1" applyBorder="1" applyAlignment="1">
      <alignment horizontal="left"/>
      <protection/>
    </xf>
    <xf numFmtId="0" fontId="2" fillId="0" borderId="27" xfId="110" applyFont="1" applyBorder="1">
      <alignment/>
      <protection/>
    </xf>
    <xf numFmtId="0" fontId="2" fillId="0" borderId="27" xfId="110" applyBorder="1">
      <alignment/>
      <protection/>
    </xf>
    <xf numFmtId="0" fontId="2" fillId="0" borderId="27" xfId="110" applyBorder="1" applyAlignment="1">
      <alignment horizontal="left"/>
      <protection/>
    </xf>
    <xf numFmtId="0" fontId="3" fillId="59" borderId="27" xfId="110" applyFont="1" applyFill="1" applyBorder="1" applyAlignment="1">
      <alignment horizontal="left" wrapText="1"/>
      <protection/>
    </xf>
    <xf numFmtId="0" fontId="34" fillId="62" borderId="0" xfId="110" applyFont="1" applyFill="1">
      <alignment/>
      <protection/>
    </xf>
    <xf numFmtId="0" fontId="2" fillId="62" borderId="0" xfId="110" applyFill="1">
      <alignment/>
      <protection/>
    </xf>
    <xf numFmtId="0" fontId="3" fillId="15" borderId="29" xfId="110" applyFont="1" applyFill="1" applyBorder="1" applyAlignment="1">
      <alignment horizontal="center"/>
      <protection/>
    </xf>
    <xf numFmtId="0" fontId="6" fillId="0" borderId="29" xfId="110" applyFont="1" applyBorder="1" applyAlignment="1">
      <alignment wrapText="1"/>
      <protection/>
    </xf>
    <xf numFmtId="0" fontId="36" fillId="0" borderId="29" xfId="110" applyFont="1" applyBorder="1" applyAlignment="1">
      <alignment wrapText="1"/>
      <protection/>
    </xf>
    <xf numFmtId="0" fontId="3" fillId="0" borderId="30" xfId="110" applyFont="1" applyBorder="1" applyAlignment="1">
      <alignment wrapText="1"/>
      <protection/>
    </xf>
    <xf numFmtId="0" fontId="3" fillId="0" borderId="0" xfId="110" applyFont="1" applyFill="1" applyBorder="1" applyAlignment="1">
      <alignment wrapText="1"/>
      <protection/>
    </xf>
    <xf numFmtId="0" fontId="6" fillId="0" borderId="0" xfId="110" applyFont="1" applyBorder="1" applyAlignment="1">
      <alignment wrapText="1"/>
      <protection/>
    </xf>
    <xf numFmtId="0" fontId="74" fillId="0" borderId="0" xfId="110" applyFont="1" applyFill="1">
      <alignment/>
      <protection/>
    </xf>
    <xf numFmtId="0" fontId="74" fillId="0" borderId="0" xfId="110" applyFont="1" applyFill="1" applyAlignment="1">
      <alignment horizontal="left"/>
      <protection/>
    </xf>
    <xf numFmtId="0" fontId="75" fillId="0" borderId="0" xfId="110" applyFont="1" applyFill="1">
      <alignment/>
      <protection/>
    </xf>
    <xf numFmtId="0" fontId="76" fillId="0" borderId="0" xfId="110" applyFont="1" applyFill="1" applyAlignment="1">
      <alignment horizontal="left"/>
      <protection/>
    </xf>
    <xf numFmtId="0" fontId="76" fillId="0" borderId="0" xfId="110" applyFont="1" applyFill="1">
      <alignment/>
      <protection/>
    </xf>
    <xf numFmtId="0" fontId="2" fillId="0" borderId="27" xfId="110" applyFont="1" applyBorder="1" applyAlignment="1" applyProtection="1">
      <alignment vertical="top"/>
      <protection locked="0"/>
    </xf>
    <xf numFmtId="0" fontId="2" fillId="0" borderId="27" xfId="110" applyFont="1" applyBorder="1" applyProtection="1">
      <alignment/>
      <protection locked="0"/>
    </xf>
    <xf numFmtId="0" fontId="74" fillId="0" borderId="27" xfId="0" applyFont="1" applyBorder="1" applyAlignment="1">
      <alignment/>
    </xf>
    <xf numFmtId="0" fontId="74" fillId="0" borderId="27" xfId="0" applyFont="1" applyBorder="1" applyAlignment="1" applyProtection="1">
      <alignment/>
      <protection locked="0"/>
    </xf>
    <xf numFmtId="0" fontId="74" fillId="0" borderId="27" xfId="0" applyFont="1" applyFill="1" applyBorder="1" applyAlignment="1">
      <alignment wrapText="1"/>
    </xf>
    <xf numFmtId="0" fontId="74" fillId="0" borderId="27" xfId="0" applyFont="1" applyFill="1" applyBorder="1" applyAlignment="1" applyProtection="1">
      <alignment/>
      <protection locked="0"/>
    </xf>
    <xf numFmtId="0" fontId="2" fillId="0" borderId="27" xfId="110" applyFont="1" applyFill="1" applyBorder="1" applyAlignment="1" applyProtection="1">
      <alignment vertical="top"/>
      <protection locked="0"/>
    </xf>
    <xf numFmtId="0" fontId="74" fillId="0" borderId="27" xfId="0" applyFont="1" applyFill="1" applyBorder="1" applyAlignment="1">
      <alignment/>
    </xf>
    <xf numFmtId="190" fontId="2" fillId="0" borderId="0" xfId="110" applyNumberFormat="1" applyFont="1">
      <alignment/>
      <protection/>
    </xf>
    <xf numFmtId="0" fontId="74" fillId="0" borderId="27" xfId="0" applyFont="1" applyBorder="1" applyAlignment="1" applyProtection="1">
      <alignment horizontal="center"/>
      <protection locked="0"/>
    </xf>
    <xf numFmtId="0" fontId="2" fillId="0" borderId="27" xfId="110" applyFill="1" applyBorder="1" applyAlignment="1" applyProtection="1">
      <alignment horizontal="center" vertical="top" wrapText="1"/>
      <protection locked="0"/>
    </xf>
    <xf numFmtId="0" fontId="74" fillId="0" borderId="27" xfId="0" applyFont="1" applyFill="1" applyBorder="1" applyAlignment="1">
      <alignment horizontal="left" vertical="top" wrapText="1"/>
    </xf>
    <xf numFmtId="0" fontId="74" fillId="0" borderId="27" xfId="0" applyFont="1" applyBorder="1" applyAlignment="1">
      <alignment horizontal="left" vertical="top"/>
    </xf>
    <xf numFmtId="0" fontId="2" fillId="0" borderId="0" xfId="110" applyFont="1" applyFill="1">
      <alignment/>
      <protection/>
    </xf>
    <xf numFmtId="0" fontId="2" fillId="0" borderId="0" xfId="110" applyFont="1" applyFill="1" applyAlignment="1">
      <alignment horizontal="right"/>
      <protection/>
    </xf>
    <xf numFmtId="0" fontId="2" fillId="0" borderId="0" xfId="110"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102" applyFont="1" applyAlignment="1" applyProtection="1">
      <alignment/>
      <protection/>
    </xf>
    <xf numFmtId="0" fontId="74" fillId="0" borderId="0" xfId="0" applyFont="1" applyAlignment="1">
      <alignment/>
    </xf>
    <xf numFmtId="0" fontId="2" fillId="46" borderId="0" xfId="110" applyFont="1" applyFill="1" applyAlignment="1">
      <alignment horizontal="left" vertical="top" wrapText="1"/>
      <protection/>
    </xf>
    <xf numFmtId="0" fontId="2" fillId="13" borderId="0" xfId="110" applyFont="1" applyFill="1" applyAlignment="1" applyProtection="1">
      <alignment vertical="top" wrapText="1"/>
      <protection hidden="1"/>
    </xf>
    <xf numFmtId="0" fontId="2" fillId="58" borderId="0" xfId="110" applyFont="1" applyFill="1" applyAlignment="1">
      <alignment vertical="top" wrapText="1"/>
      <protection/>
    </xf>
    <xf numFmtId="0" fontId="74" fillId="0" borderId="0" xfId="0" applyFont="1" applyFill="1" applyAlignment="1" applyProtection="1">
      <alignment horizontal="left" vertical="top" wrapText="1"/>
      <protection locked="0"/>
    </xf>
    <xf numFmtId="0" fontId="74" fillId="0" borderId="27" xfId="0" applyFont="1" applyBorder="1" applyAlignment="1" applyProtection="1">
      <alignment vertical="top"/>
      <protection locked="0"/>
    </xf>
    <xf numFmtId="1" fontId="74" fillId="0" borderId="27" xfId="0" applyNumberFormat="1" applyFont="1" applyFill="1" applyBorder="1" applyAlignment="1">
      <alignment/>
    </xf>
    <xf numFmtId="11" fontId="2" fillId="60" borderId="27" xfId="81" applyNumberFormat="1" applyFont="1" applyFill="1" applyBorder="1" applyAlignment="1" applyProtection="1">
      <alignment vertical="top"/>
      <protection hidden="1"/>
    </xf>
    <xf numFmtId="0" fontId="74" fillId="0" borderId="27" xfId="0" applyFont="1" applyBorder="1" applyAlignment="1">
      <alignment vertical="top"/>
    </xf>
    <xf numFmtId="0" fontId="74" fillId="58" borderId="0" xfId="0" applyFont="1" applyFill="1" applyAlignment="1" applyProtection="1">
      <alignment horizontal="left" vertical="top" wrapText="1"/>
      <protection locked="0"/>
    </xf>
    <xf numFmtId="49" fontId="74" fillId="0" borderId="0" xfId="0" applyNumberFormat="1" applyFont="1" applyFill="1" applyAlignment="1" applyProtection="1">
      <alignment horizontal="left" vertical="top" wrapText="1"/>
      <protection locked="0"/>
    </xf>
    <xf numFmtId="49" fontId="74"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8" xfId="110" applyFont="1" applyFill="1" applyBorder="1" applyAlignment="1">
      <alignment horizontal="center" vertical="center" wrapText="1"/>
      <protection/>
    </xf>
    <xf numFmtId="0" fontId="2" fillId="63" borderId="31" xfId="110" applyFont="1" applyFill="1" applyBorder="1" applyAlignment="1">
      <alignment horizontal="left" vertical="center"/>
      <protection/>
    </xf>
    <xf numFmtId="0" fontId="2" fillId="63" borderId="32" xfId="110" applyFont="1" applyFill="1" applyBorder="1" applyAlignment="1">
      <alignment horizontal="left" vertical="center"/>
      <protection/>
    </xf>
    <xf numFmtId="0" fontId="2" fillId="61" borderId="32" xfId="110" applyFont="1" applyFill="1" applyBorder="1" applyAlignment="1">
      <alignment horizontal="left" vertical="center"/>
      <protection/>
    </xf>
    <xf numFmtId="0" fontId="2" fillId="61" borderId="33" xfId="110" applyFont="1" applyFill="1" applyBorder="1" applyAlignment="1">
      <alignment horizontal="left" vertical="center"/>
      <protection/>
    </xf>
    <xf numFmtId="0" fontId="3" fillId="0" borderId="27" xfId="110" applyFont="1" applyFill="1" applyBorder="1" applyAlignment="1">
      <alignment horizontal="left"/>
      <protection/>
    </xf>
    <xf numFmtId="0" fontId="34"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0" fontId="73" fillId="0" borderId="0" xfId="110" applyFont="1" applyFill="1" applyAlignment="1">
      <alignment horizontal="center"/>
      <protection/>
    </xf>
    <xf numFmtId="11" fontId="74" fillId="15" borderId="27" xfId="81" applyNumberFormat="1" applyFont="1" applyFill="1" applyBorder="1" applyAlignment="1" applyProtection="1">
      <alignment vertical="top"/>
      <protection hidden="1"/>
    </xf>
    <xf numFmtId="0" fontId="74" fillId="15" borderId="27" xfId="0" applyFont="1" applyFill="1" applyBorder="1" applyAlignment="1" applyProtection="1">
      <alignment vertical="top"/>
      <protection hidden="1"/>
    </xf>
    <xf numFmtId="2" fontId="74" fillId="15" borderId="27" xfId="0" applyNumberFormat="1" applyFont="1" applyFill="1" applyBorder="1" applyAlignment="1" applyProtection="1">
      <alignment vertical="top"/>
      <protection hidden="1"/>
    </xf>
    <xf numFmtId="49" fontId="2" fillId="0" borderId="0" xfId="110" applyNumberFormat="1" applyFont="1" applyFill="1" applyAlignment="1">
      <alignment horizontal="left" vertical="top" wrapText="1"/>
      <protection/>
    </xf>
    <xf numFmtId="49" fontId="74" fillId="0" borderId="0" xfId="0" applyNumberFormat="1" applyFont="1" applyAlignment="1">
      <alignment horizontal="left" vertical="top" wrapText="1"/>
    </xf>
    <xf numFmtId="49" fontId="2" fillId="0" borderId="0" xfId="110"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77" fillId="0" borderId="0" xfId="110" applyFont="1" applyFill="1" applyAlignment="1">
      <alignment horizontal="left"/>
      <protection/>
    </xf>
    <xf numFmtId="0" fontId="12" fillId="0" borderId="0" xfId="110" applyFont="1" applyFill="1">
      <alignment/>
      <protection/>
    </xf>
    <xf numFmtId="0" fontId="78" fillId="0" borderId="0" xfId="110" applyFont="1" applyFill="1">
      <alignment/>
      <protection/>
    </xf>
    <xf numFmtId="0" fontId="2" fillId="61" borderId="27" xfId="0" applyFont="1" applyFill="1" applyBorder="1" applyAlignment="1" applyProtection="1">
      <alignment vertical="top"/>
      <protection locked="0"/>
    </xf>
    <xf numFmtId="0" fontId="2" fillId="0" borderId="27" xfId="0" applyFont="1" applyBorder="1" applyAlignment="1">
      <alignment vertical="top"/>
    </xf>
    <xf numFmtId="0" fontId="35" fillId="0" borderId="27" xfId="0" applyFont="1" applyBorder="1" applyAlignment="1">
      <alignment vertical="top"/>
    </xf>
    <xf numFmtId="0" fontId="35" fillId="0" borderId="0" xfId="110" applyFont="1">
      <alignment/>
      <protection/>
    </xf>
    <xf numFmtId="0" fontId="2" fillId="0" borderId="27" xfId="110" applyFont="1" applyFill="1" applyBorder="1">
      <alignment/>
      <protection/>
    </xf>
    <xf numFmtId="0" fontId="2" fillId="0" borderId="0" xfId="110" applyFont="1" applyFill="1" applyAlignment="1">
      <alignment horizontal="left" vertical="top"/>
      <protection/>
    </xf>
    <xf numFmtId="0" fontId="74" fillId="0" borderId="0" xfId="0" applyFont="1" applyAlignment="1">
      <alignment horizontal="left" vertical="top"/>
    </xf>
    <xf numFmtId="0" fontId="2" fillId="0" borderId="0" xfId="110"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102" applyFont="1" applyFill="1" applyAlignment="1" applyProtection="1">
      <alignment horizontal="left" vertical="top"/>
      <protection locked="0"/>
    </xf>
    <xf numFmtId="0" fontId="2" fillId="0" borderId="0" xfId="110"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0" fontId="3" fillId="62" borderId="0" xfId="110" applyFont="1" applyFill="1" applyBorder="1" applyAlignment="1" applyProtection="1">
      <alignment horizontal="left"/>
      <protection locked="0"/>
    </xf>
    <xf numFmtId="0" fontId="2" fillId="61" borderId="28" xfId="110" applyFont="1" applyFill="1" applyBorder="1" applyAlignment="1">
      <alignment horizontal="left" vertical="center"/>
      <protection/>
    </xf>
    <xf numFmtId="22" fontId="0" fillId="0" borderId="0" xfId="0" applyNumberFormat="1" applyAlignment="1">
      <alignment/>
    </xf>
    <xf numFmtId="9" fontId="0" fillId="0" borderId="0" xfId="0" applyNumberFormat="1" applyAlignment="1">
      <alignment/>
    </xf>
    <xf numFmtId="11" fontId="0" fillId="0" borderId="0" xfId="0" applyNumberFormat="1" applyAlignment="1">
      <alignment/>
    </xf>
    <xf numFmtId="0" fontId="12" fillId="64" borderId="34" xfId="110" applyFont="1" applyFill="1" applyBorder="1">
      <alignment/>
      <protection/>
    </xf>
    <xf numFmtId="0" fontId="2" fillId="64" borderId="35" xfId="110" applyFill="1" applyBorder="1">
      <alignment/>
      <protection/>
    </xf>
    <xf numFmtId="0" fontId="2" fillId="64" borderId="36" xfId="110" applyFill="1" applyBorder="1">
      <alignment/>
      <protection/>
    </xf>
    <xf numFmtId="0" fontId="2" fillId="64" borderId="37" xfId="110" applyFill="1" applyBorder="1">
      <alignment/>
      <protection/>
    </xf>
    <xf numFmtId="0" fontId="2" fillId="64" borderId="0" xfId="110" applyFill="1" applyBorder="1">
      <alignment/>
      <protection/>
    </xf>
    <xf numFmtId="0" fontId="2" fillId="64" borderId="38" xfId="110" applyFill="1" applyBorder="1">
      <alignment/>
      <protection/>
    </xf>
    <xf numFmtId="0" fontId="79" fillId="64" borderId="39" xfId="0" applyFont="1" applyFill="1" applyBorder="1" applyAlignment="1">
      <alignment/>
    </xf>
    <xf numFmtId="0" fontId="2" fillId="64" borderId="32" xfId="110" applyFill="1" applyBorder="1">
      <alignment/>
      <protection/>
    </xf>
    <xf numFmtId="0" fontId="2" fillId="64" borderId="40" xfId="110" applyFill="1" applyBorder="1">
      <alignment/>
      <protection/>
    </xf>
    <xf numFmtId="2" fontId="0" fillId="0" borderId="0" xfId="0" applyNumberFormat="1" applyAlignment="1">
      <alignment/>
    </xf>
    <xf numFmtId="0" fontId="35" fillId="0" borderId="23" xfId="110" applyFont="1" applyFill="1" applyBorder="1" applyAlignment="1">
      <alignment horizontal="center" wrapText="1"/>
      <protection/>
    </xf>
    <xf numFmtId="0" fontId="35" fillId="0" borderId="27" xfId="110" applyFont="1" applyFill="1" applyBorder="1" applyAlignment="1">
      <alignment horizontal="center" wrapText="1"/>
      <protection/>
    </xf>
    <xf numFmtId="0" fontId="35" fillId="0" borderId="41" xfId="110" applyFont="1" applyFill="1" applyBorder="1" applyAlignment="1">
      <alignment horizontal="center" wrapText="1"/>
      <protection/>
    </xf>
    <xf numFmtId="0" fontId="80" fillId="0" borderId="42" xfId="0" applyFont="1" applyBorder="1" applyAlignment="1" applyProtection="1">
      <alignment/>
      <protection locked="0"/>
    </xf>
    <xf numFmtId="0" fontId="35" fillId="0" borderId="43" xfId="110" applyFont="1" applyBorder="1" applyProtection="1">
      <alignment/>
      <protection locked="0"/>
    </xf>
    <xf numFmtId="0" fontId="35" fillId="0" borderId="43" xfId="110" applyFont="1" applyFill="1" applyBorder="1" applyProtection="1">
      <alignment/>
      <protection locked="0"/>
    </xf>
    <xf numFmtId="0" fontId="0" fillId="0" borderId="0" xfId="0" applyAlignment="1">
      <alignment/>
    </xf>
    <xf numFmtId="0" fontId="73" fillId="0" borderId="0" xfId="110" applyFont="1" applyFill="1" applyAlignment="1">
      <alignment horizontal="center"/>
      <protection/>
    </xf>
    <xf numFmtId="11" fontId="74" fillId="0" borderId="27" xfId="0" applyNumberFormat="1" applyFont="1" applyFill="1" applyBorder="1" applyAlignment="1">
      <alignment/>
    </xf>
    <xf numFmtId="2" fontId="74" fillId="0" borderId="27" xfId="0" applyNumberFormat="1" applyFont="1" applyFill="1" applyBorder="1" applyAlignment="1">
      <alignment/>
    </xf>
    <xf numFmtId="178" fontId="74" fillId="0" borderId="27" xfId="0" applyNumberFormat="1" applyFont="1" applyFill="1" applyBorder="1" applyAlignment="1">
      <alignment/>
    </xf>
    <xf numFmtId="175" fontId="74" fillId="0" borderId="27" xfId="0" applyNumberFormat="1" applyFont="1" applyFill="1" applyBorder="1" applyAlignment="1">
      <alignment/>
    </xf>
    <xf numFmtId="0" fontId="71" fillId="0" borderId="27" xfId="0" applyFont="1" applyBorder="1" applyAlignment="1">
      <alignment horizontal="center"/>
    </xf>
    <xf numFmtId="0" fontId="81" fillId="0" borderId="0" xfId="0" applyFont="1" applyAlignment="1">
      <alignment/>
    </xf>
    <xf numFmtId="0" fontId="0" fillId="0" borderId="32" xfId="0" applyBorder="1" applyAlignment="1">
      <alignment horizontal="center" vertical="top"/>
    </xf>
    <xf numFmtId="0" fontId="0" fillId="0" borderId="28" xfId="0" applyBorder="1" applyAlignment="1">
      <alignment horizontal="center" vertical="top"/>
    </xf>
    <xf numFmtId="0" fontId="71" fillId="0" borderId="28" xfId="0" applyFont="1" applyBorder="1" applyAlignment="1">
      <alignment horizontal="center"/>
    </xf>
    <xf numFmtId="0" fontId="71" fillId="0" borderId="43" xfId="0" applyFont="1" applyBorder="1" applyAlignment="1">
      <alignment horizontal="center"/>
    </xf>
    <xf numFmtId="0" fontId="71" fillId="0" borderId="44" xfId="0" applyFont="1" applyBorder="1" applyAlignment="1">
      <alignment horizontal="center"/>
    </xf>
    <xf numFmtId="178" fontId="74" fillId="0" borderId="43" xfId="0" applyNumberFormat="1" applyFont="1" applyFill="1" applyBorder="1" applyAlignment="1">
      <alignment/>
    </xf>
    <xf numFmtId="178" fontId="74" fillId="0" borderId="44" xfId="0" applyNumberFormat="1" applyFont="1" applyFill="1" applyBorder="1" applyAlignment="1">
      <alignment/>
    </xf>
    <xf numFmtId="2" fontId="74" fillId="0" borderId="43" xfId="0" applyNumberFormat="1" applyFont="1" applyFill="1" applyBorder="1" applyAlignment="1">
      <alignment/>
    </xf>
    <xf numFmtId="2" fontId="74" fillId="0" borderId="44" xfId="0" applyNumberFormat="1" applyFont="1" applyFill="1" applyBorder="1" applyAlignment="1">
      <alignment/>
    </xf>
    <xf numFmtId="11" fontId="74" fillId="0" borderId="43" xfId="0" applyNumberFormat="1" applyFont="1" applyFill="1" applyBorder="1" applyAlignment="1">
      <alignment/>
    </xf>
    <xf numFmtId="11" fontId="74" fillId="0" borderId="44" xfId="0" applyNumberFormat="1" applyFont="1" applyFill="1" applyBorder="1" applyAlignment="1">
      <alignment/>
    </xf>
    <xf numFmtId="175" fontId="74" fillId="0" borderId="43" xfId="0" applyNumberFormat="1" applyFont="1" applyFill="1" applyBorder="1" applyAlignment="1">
      <alignment/>
    </xf>
    <xf numFmtId="175" fontId="74" fillId="0" borderId="44" xfId="0" applyNumberFormat="1" applyFont="1" applyFill="1" applyBorder="1" applyAlignment="1">
      <alignment/>
    </xf>
    <xf numFmtId="175" fontId="74" fillId="0" borderId="45" xfId="0" applyNumberFormat="1" applyFont="1" applyFill="1" applyBorder="1" applyAlignment="1">
      <alignment/>
    </xf>
    <xf numFmtId="175" fontId="74" fillId="0" borderId="46" xfId="0" applyNumberFormat="1" applyFont="1" applyFill="1" applyBorder="1" applyAlignment="1">
      <alignment/>
    </xf>
    <xf numFmtId="175" fontId="74" fillId="0" borderId="47" xfId="0" applyNumberFormat="1" applyFont="1" applyFill="1" applyBorder="1" applyAlignment="1">
      <alignment/>
    </xf>
    <xf numFmtId="0" fontId="74" fillId="0" borderId="42" xfId="0" applyFont="1" applyBorder="1" applyAlignment="1" applyProtection="1">
      <alignment/>
      <protection locked="0"/>
    </xf>
    <xf numFmtId="0" fontId="74" fillId="0" borderId="48" xfId="0" applyFont="1" applyBorder="1" applyAlignment="1" applyProtection="1">
      <alignment/>
      <protection locked="0"/>
    </xf>
    <xf numFmtId="0" fontId="64" fillId="0" borderId="49" xfId="110" applyFont="1" applyFill="1" applyBorder="1" applyAlignment="1">
      <alignment horizontal="center"/>
      <protection/>
    </xf>
    <xf numFmtId="0" fontId="71" fillId="65" borderId="44" xfId="0" applyFont="1" applyFill="1" applyBorder="1" applyAlignment="1">
      <alignment horizontal="center"/>
    </xf>
    <xf numFmtId="0" fontId="2" fillId="59" borderId="50" xfId="110" applyFont="1" applyFill="1" applyBorder="1" applyAlignment="1">
      <alignment horizontal="right"/>
      <protection/>
    </xf>
    <xf numFmtId="178" fontId="74" fillId="59" borderId="44" xfId="0" applyNumberFormat="1" applyFont="1" applyFill="1" applyBorder="1" applyAlignment="1">
      <alignment horizontal="right"/>
    </xf>
    <xf numFmtId="178" fontId="74" fillId="59" borderId="44" xfId="0" applyNumberFormat="1" applyFont="1" applyFill="1" applyBorder="1" applyAlignment="1">
      <alignment/>
    </xf>
    <xf numFmtId="0" fontId="2" fillId="0" borderId="43" xfId="110" applyFont="1" applyFill="1" applyBorder="1" applyProtection="1">
      <alignment/>
      <protection locked="0"/>
    </xf>
    <xf numFmtId="2" fontId="74" fillId="59" borderId="44" xfId="0" applyNumberFormat="1" applyFont="1" applyFill="1" applyBorder="1" applyAlignment="1">
      <alignment/>
    </xf>
    <xf numFmtId="11" fontId="74" fillId="59" borderId="44" xfId="0" applyNumberFormat="1" applyFont="1" applyFill="1" applyBorder="1" applyAlignment="1">
      <alignment/>
    </xf>
    <xf numFmtId="175" fontId="74" fillId="59" borderId="44" xfId="0" applyNumberFormat="1" applyFont="1" applyFill="1" applyBorder="1" applyAlignment="1">
      <alignment/>
    </xf>
    <xf numFmtId="0" fontId="2" fillId="0" borderId="45" xfId="110" applyFont="1" applyFill="1" applyBorder="1" applyProtection="1">
      <alignment/>
      <protection locked="0"/>
    </xf>
    <xf numFmtId="175" fontId="74" fillId="59" borderId="47" xfId="0" applyNumberFormat="1" applyFont="1" applyFill="1" applyBorder="1" applyAlignment="1">
      <alignment/>
    </xf>
    <xf numFmtId="0" fontId="73" fillId="0" borderId="0" xfId="110" applyFont="1" applyFill="1" applyAlignment="1">
      <alignment horizontal="center"/>
      <protection/>
    </xf>
    <xf numFmtId="2" fontId="74" fillId="0" borderId="27" xfId="0" applyNumberFormat="1" applyFont="1" applyFill="1" applyBorder="1" applyAlignment="1">
      <alignment wrapText="1"/>
    </xf>
    <xf numFmtId="0" fontId="2" fillId="0" borderId="27" xfId="110" applyFont="1" applyFill="1" applyBorder="1" applyAlignment="1" applyProtection="1">
      <alignment wrapText="1"/>
      <protection locked="0"/>
    </xf>
    <xf numFmtId="1" fontId="74" fillId="0" borderId="0" xfId="0" applyNumberFormat="1" applyFont="1" applyAlignment="1">
      <alignment/>
    </xf>
    <xf numFmtId="1" fontId="74" fillId="0" borderId="0" xfId="0" applyNumberFormat="1" applyFont="1" applyFill="1" applyBorder="1" applyAlignment="1">
      <alignment/>
    </xf>
    <xf numFmtId="11" fontId="2" fillId="0" borderId="0" xfId="110" applyNumberFormat="1" applyFont="1">
      <alignment/>
      <protection/>
    </xf>
    <xf numFmtId="11" fontId="74" fillId="0" borderId="0" xfId="0" applyNumberFormat="1" applyFont="1" applyAlignment="1">
      <alignment/>
    </xf>
    <xf numFmtId="11" fontId="74" fillId="0" borderId="0" xfId="0" applyNumberFormat="1" applyFont="1" applyFill="1" applyAlignment="1">
      <alignment/>
    </xf>
    <xf numFmtId="11" fontId="74" fillId="59" borderId="0" xfId="0" applyNumberFormat="1" applyFont="1" applyFill="1" applyAlignment="1">
      <alignment/>
    </xf>
    <xf numFmtId="0" fontId="71" fillId="0" borderId="0" xfId="0" applyFont="1" applyAlignment="1">
      <alignment/>
    </xf>
    <xf numFmtId="0" fontId="0" fillId="0" borderId="0" xfId="0" applyFill="1" applyAlignment="1">
      <alignment/>
    </xf>
    <xf numFmtId="11" fontId="0" fillId="0" borderId="0" xfId="0" applyNumberFormat="1" applyFill="1" applyAlignment="1">
      <alignment/>
    </xf>
    <xf numFmtId="11" fontId="0" fillId="59" borderId="0" xfId="0" applyNumberFormat="1" applyFill="1" applyAlignment="1">
      <alignment/>
    </xf>
    <xf numFmtId="0" fontId="7" fillId="0" borderId="0" xfId="102" applyAlignment="1" applyProtection="1">
      <alignment/>
      <protection/>
    </xf>
    <xf numFmtId="0" fontId="7" fillId="0" borderId="0" xfId="102" applyAlignment="1" applyProtection="1">
      <alignment horizontal="left" vertical="top"/>
      <protection/>
    </xf>
    <xf numFmtId="178" fontId="0" fillId="0" borderId="0" xfId="0" applyNumberFormat="1" applyFill="1" applyAlignment="1">
      <alignment/>
    </xf>
    <xf numFmtId="196" fontId="74" fillId="0" borderId="0" xfId="117" applyNumberFormat="1" applyFont="1" applyAlignment="1">
      <alignment/>
    </xf>
    <xf numFmtId="0" fontId="71" fillId="0" borderId="0" xfId="0" applyFont="1" applyFill="1" applyBorder="1" applyAlignment="1">
      <alignment horizontal="center" wrapText="1"/>
    </xf>
    <xf numFmtId="0" fontId="0" fillId="0" borderId="0" xfId="0" applyAlignment="1">
      <alignment horizontal="left"/>
    </xf>
    <xf numFmtId="10" fontId="0" fillId="0" borderId="0" xfId="117" applyNumberFormat="1" applyFont="1" applyAlignment="1">
      <alignment/>
    </xf>
    <xf numFmtId="174" fontId="74" fillId="0" borderId="0" xfId="81" applyNumberFormat="1" applyFont="1" applyAlignment="1">
      <alignment/>
    </xf>
    <xf numFmtId="174" fontId="74" fillId="0" borderId="0" xfId="0" applyNumberFormat="1" applyFont="1" applyAlignment="1">
      <alignment/>
    </xf>
    <xf numFmtId="181" fontId="74" fillId="0" borderId="27" xfId="0" applyNumberFormat="1" applyFont="1" applyFill="1" applyBorder="1" applyAlignment="1">
      <alignment/>
    </xf>
    <xf numFmtId="181" fontId="74" fillId="15" borderId="27" xfId="81" applyNumberFormat="1" applyFont="1" applyFill="1" applyBorder="1" applyAlignment="1" applyProtection="1">
      <alignment vertical="top"/>
      <protection hidden="1"/>
    </xf>
    <xf numFmtId="0" fontId="73" fillId="0" borderId="0" xfId="110" applyFont="1" applyFill="1" applyAlignment="1">
      <alignment horizontal="center"/>
      <protection/>
    </xf>
    <xf numFmtId="190" fontId="0" fillId="0" borderId="0" xfId="0" applyNumberFormat="1" applyAlignment="1">
      <alignment/>
    </xf>
    <xf numFmtId="2" fontId="0" fillId="59" borderId="0" xfId="0" applyNumberFormat="1" applyFill="1" applyAlignment="1">
      <alignment/>
    </xf>
    <xf numFmtId="0" fontId="2" fillId="0" borderId="22" xfId="110" applyFont="1" applyBorder="1" applyAlignment="1" applyProtection="1">
      <alignment/>
      <protection locked="0"/>
    </xf>
    <xf numFmtId="0" fontId="2" fillId="0" borderId="24" xfId="110" applyFont="1" applyBorder="1" applyProtection="1">
      <alignment/>
      <protection locked="0"/>
    </xf>
    <xf numFmtId="0" fontId="71" fillId="0" borderId="0" xfId="0" applyFont="1" applyAlignment="1">
      <alignment horizontal="left"/>
    </xf>
    <xf numFmtId="0" fontId="0" fillId="0" borderId="32" xfId="0" applyBorder="1" applyAlignment="1">
      <alignment horizontal="left"/>
    </xf>
    <xf numFmtId="10" fontId="0" fillId="0" borderId="0" xfId="117" applyNumberFormat="1" applyFont="1" applyAlignment="1">
      <alignment horizontal="left"/>
    </xf>
    <xf numFmtId="10" fontId="0" fillId="0" borderId="32" xfId="117" applyNumberFormat="1" applyFont="1" applyBorder="1" applyAlignment="1">
      <alignment horizontal="left"/>
    </xf>
    <xf numFmtId="10" fontId="71" fillId="0" borderId="0" xfId="117" applyNumberFormat="1" applyFont="1" applyAlignment="1">
      <alignment horizontal="left"/>
    </xf>
    <xf numFmtId="0" fontId="0" fillId="0" borderId="0" xfId="0" applyBorder="1" applyAlignment="1">
      <alignment horizontal="left"/>
    </xf>
    <xf numFmtId="0" fontId="71" fillId="0" borderId="0" xfId="0" applyFont="1" applyAlignment="1">
      <alignment horizontal="left" wrapText="1"/>
    </xf>
    <xf numFmtId="11" fontId="0" fillId="0" borderId="0" xfId="0" applyNumberFormat="1" applyFont="1" applyAlignment="1">
      <alignment horizontal="left"/>
    </xf>
    <xf numFmtId="0" fontId="0" fillId="0" borderId="0" xfId="0" applyFont="1" applyAlignment="1">
      <alignment horizontal="left"/>
    </xf>
    <xf numFmtId="11" fontId="76" fillId="0" borderId="0" xfId="0" applyNumberFormat="1" applyFont="1" applyFill="1" applyAlignment="1">
      <alignment/>
    </xf>
    <xf numFmtId="10" fontId="0" fillId="0" borderId="0" xfId="0" applyNumberFormat="1" applyAlignment="1">
      <alignment/>
    </xf>
    <xf numFmtId="10" fontId="0" fillId="0" borderId="0" xfId="117" applyNumberFormat="1" applyFont="1" applyAlignment="1">
      <alignment/>
    </xf>
    <xf numFmtId="179" fontId="0" fillId="0" borderId="0" xfId="117" applyNumberFormat="1" applyFont="1" applyAlignment="1">
      <alignment horizontal="left"/>
    </xf>
    <xf numFmtId="0" fontId="2" fillId="46" borderId="25" xfId="110" applyFont="1" applyFill="1" applyBorder="1" applyAlignment="1">
      <alignment horizontal="left" vertical="center"/>
      <protection/>
    </xf>
    <xf numFmtId="0" fontId="2" fillId="46" borderId="51" xfId="110" applyFont="1" applyFill="1" applyBorder="1" applyAlignment="1">
      <alignment horizontal="left" vertical="center"/>
      <protection/>
    </xf>
    <xf numFmtId="0" fontId="2" fillId="46" borderId="26" xfId="110" applyFont="1" applyFill="1" applyBorder="1" applyAlignment="1">
      <alignment horizontal="left" vertical="center"/>
      <protection/>
    </xf>
    <xf numFmtId="0" fontId="74" fillId="0" borderId="27" xfId="0" applyFont="1" applyBorder="1" applyAlignment="1" applyProtection="1">
      <alignment horizontal="right"/>
      <protection locked="0"/>
    </xf>
    <xf numFmtId="0" fontId="2" fillId="60" borderId="27" xfId="110" applyFill="1" applyBorder="1" applyAlignment="1">
      <alignment horizontal="right"/>
      <protection/>
    </xf>
    <xf numFmtId="0" fontId="2" fillId="61" borderId="27" xfId="110" applyFont="1" applyFill="1" applyBorder="1" applyAlignment="1">
      <alignment horizontal="center"/>
      <protection/>
    </xf>
    <xf numFmtId="11" fontId="74" fillId="15" borderId="27" xfId="0" applyNumberFormat="1" applyFont="1" applyFill="1" applyBorder="1" applyAlignment="1" applyProtection="1">
      <alignment vertical="top"/>
      <protection hidden="1"/>
    </xf>
    <xf numFmtId="181" fontId="74" fillId="15" borderId="27" xfId="0" applyNumberFormat="1" applyFont="1" applyFill="1" applyBorder="1" applyAlignment="1" applyProtection="1">
      <alignment vertical="top"/>
      <protection hidden="1"/>
    </xf>
    <xf numFmtId="43" fontId="74" fillId="0" borderId="0" xfId="0" applyNumberFormat="1" applyFont="1" applyAlignment="1">
      <alignment/>
    </xf>
    <xf numFmtId="43" fontId="74" fillId="0" borderId="0" xfId="81" applyFont="1" applyAlignment="1">
      <alignment/>
    </xf>
    <xf numFmtId="11" fontId="2" fillId="52" borderId="0" xfId="110" applyNumberFormat="1" applyFill="1">
      <alignment/>
      <protection/>
    </xf>
    <xf numFmtId="9" fontId="2" fillId="52" borderId="0" xfId="117" applyFont="1" applyFill="1" applyAlignment="1">
      <alignment/>
    </xf>
    <xf numFmtId="179" fontId="2" fillId="52" borderId="0" xfId="117" applyNumberFormat="1" applyFont="1" applyFill="1" applyAlignment="1">
      <alignment/>
    </xf>
    <xf numFmtId="175" fontId="2" fillId="52" borderId="0" xfId="110" applyNumberFormat="1" applyFill="1">
      <alignment/>
      <protection/>
    </xf>
    <xf numFmtId="174" fontId="0" fillId="59" borderId="0" xfId="81" applyNumberFormat="1" applyFont="1" applyFill="1" applyAlignment="1">
      <alignment/>
    </xf>
    <xf numFmtId="181" fontId="2" fillId="52" borderId="0" xfId="110" applyNumberFormat="1" applyFill="1">
      <alignment/>
      <protection/>
    </xf>
    <xf numFmtId="196" fontId="2" fillId="52" borderId="0" xfId="117" applyNumberFormat="1" applyFont="1" applyFill="1" applyAlignment="1">
      <alignment/>
    </xf>
    <xf numFmtId="179" fontId="2" fillId="52" borderId="0" xfId="110" applyNumberFormat="1" applyFill="1">
      <alignment/>
      <protection/>
    </xf>
    <xf numFmtId="0" fontId="2" fillId="0" borderId="27" xfId="110" applyFont="1" applyBorder="1" applyAlignment="1" applyProtection="1">
      <alignment wrapText="1"/>
      <protection locked="0"/>
    </xf>
    <xf numFmtId="0" fontId="2" fillId="61" borderId="28" xfId="110" applyFont="1" applyFill="1" applyBorder="1" applyAlignment="1">
      <alignment horizontal="left" vertical="center" wrapText="1"/>
      <protection/>
    </xf>
    <xf numFmtId="0" fontId="2" fillId="61" borderId="52" xfId="110" applyFont="1" applyFill="1" applyBorder="1" applyAlignment="1">
      <alignment horizontal="left" vertical="center" wrapText="1"/>
      <protection/>
    </xf>
    <xf numFmtId="0" fontId="30" fillId="52" borderId="0" xfId="110" applyFont="1" applyFill="1" applyAlignment="1">
      <alignment horizontal="center"/>
      <protection/>
    </xf>
    <xf numFmtId="0" fontId="2" fillId="46" borderId="25" xfId="110" applyFont="1" applyFill="1" applyBorder="1" applyAlignment="1">
      <alignment horizontal="left" vertical="center" wrapText="1"/>
      <protection/>
    </xf>
    <xf numFmtId="0" fontId="2" fillId="46" borderId="51" xfId="110" applyFont="1" applyFill="1" applyBorder="1" applyAlignment="1">
      <alignment horizontal="left" vertical="center" wrapText="1"/>
      <protection/>
    </xf>
    <xf numFmtId="0" fontId="2" fillId="46" borderId="26" xfId="110" applyFont="1" applyFill="1" applyBorder="1" applyAlignment="1">
      <alignment horizontal="left" vertical="center" wrapText="1"/>
      <protection/>
    </xf>
    <xf numFmtId="0" fontId="3" fillId="63" borderId="53" xfId="110" applyFont="1" applyFill="1" applyBorder="1" applyAlignment="1">
      <alignment horizontal="center" textRotation="45"/>
      <protection/>
    </xf>
    <xf numFmtId="0" fontId="3" fillId="63" borderId="54" xfId="110" applyFont="1" applyFill="1" applyBorder="1" applyAlignment="1">
      <alignment horizontal="center" textRotation="45"/>
      <protection/>
    </xf>
    <xf numFmtId="0" fontId="2" fillId="63" borderId="31" xfId="110" applyFont="1" applyFill="1" applyBorder="1" applyAlignment="1">
      <alignment horizontal="left" vertical="center" wrapText="1"/>
      <protection/>
    </xf>
    <xf numFmtId="0" fontId="2" fillId="63" borderId="55" xfId="110" applyFont="1" applyFill="1" applyBorder="1" applyAlignment="1">
      <alignment horizontal="left" vertical="center" wrapText="1"/>
      <protection/>
    </xf>
    <xf numFmtId="0" fontId="2" fillId="63" borderId="28" xfId="110" applyFont="1" applyFill="1" applyBorder="1" applyAlignment="1">
      <alignment horizontal="left" vertical="center" wrapText="1"/>
      <protection/>
    </xf>
    <xf numFmtId="0" fontId="2" fillId="63" borderId="52" xfId="110" applyFont="1" applyFill="1" applyBorder="1" applyAlignment="1">
      <alignment horizontal="left" vertical="center" wrapText="1"/>
      <protection/>
    </xf>
    <xf numFmtId="0" fontId="2" fillId="52" borderId="0" xfId="110" applyFont="1" applyFill="1" applyAlignment="1">
      <alignment horizontal="left" wrapText="1"/>
      <protection/>
    </xf>
    <xf numFmtId="0" fontId="2" fillId="52" borderId="0" xfId="110" applyFont="1" applyFill="1" applyAlignment="1">
      <alignment horizontal="left" vertical="center" wrapText="1"/>
      <protection/>
    </xf>
    <xf numFmtId="0" fontId="3" fillId="61" borderId="54" xfId="110" applyFont="1" applyFill="1" applyBorder="1" applyAlignment="1">
      <alignment horizontal="center" vertical="center" textRotation="90"/>
      <protection/>
    </xf>
    <xf numFmtId="0" fontId="3" fillId="61" borderId="56" xfId="110" applyFont="1" applyFill="1" applyBorder="1" applyAlignment="1">
      <alignment horizontal="center" vertical="center" textRotation="90"/>
      <protection/>
    </xf>
    <xf numFmtId="0" fontId="2" fillId="61" borderId="57" xfId="110" applyFont="1" applyFill="1" applyBorder="1" applyAlignment="1">
      <alignment horizontal="left" vertical="center" wrapText="1"/>
      <protection/>
    </xf>
    <xf numFmtId="0" fontId="2" fillId="61" borderId="58" xfId="110" applyFont="1" applyFill="1" applyBorder="1" applyAlignment="1">
      <alignment horizontal="left" vertical="center" wrapText="1"/>
      <protection/>
    </xf>
    <xf numFmtId="0" fontId="2" fillId="0" borderId="22" xfId="110" applyFont="1" applyBorder="1" applyAlignment="1" applyProtection="1">
      <alignment horizontal="left"/>
      <protection locked="0"/>
    </xf>
    <xf numFmtId="0" fontId="2" fillId="0" borderId="28" xfId="110" applyFont="1" applyBorder="1" applyAlignment="1" applyProtection="1">
      <alignment horizontal="left"/>
      <protection locked="0"/>
    </xf>
    <xf numFmtId="0" fontId="2" fillId="0" borderId="23" xfId="110" applyFont="1" applyBorder="1" applyAlignment="1" applyProtection="1">
      <alignment horizontal="left"/>
      <protection locked="0"/>
    </xf>
    <xf numFmtId="0" fontId="3" fillId="46" borderId="27" xfId="110" applyFont="1" applyFill="1" applyBorder="1" applyAlignment="1">
      <alignment horizontal="left"/>
      <protection/>
    </xf>
    <xf numFmtId="0" fontId="2" fillId="62" borderId="27" xfId="110" applyFont="1" applyFill="1" applyBorder="1" applyAlignment="1" applyProtection="1">
      <alignment horizontal="left"/>
      <protection locked="0"/>
    </xf>
    <xf numFmtId="0" fontId="3" fillId="46" borderId="22" xfId="110" applyFont="1" applyFill="1" applyBorder="1" applyAlignment="1">
      <alignment horizontal="left" vertical="top"/>
      <protection/>
    </xf>
    <xf numFmtId="0" fontId="3" fillId="46" borderId="23" xfId="110" applyFont="1" applyFill="1" applyBorder="1" applyAlignment="1">
      <alignment horizontal="left" vertical="top"/>
      <protection/>
    </xf>
    <xf numFmtId="0" fontId="2" fillId="0" borderId="22" xfId="110" applyFont="1" applyBorder="1" applyAlignment="1" applyProtection="1">
      <alignment horizontal="left" vertical="top" wrapText="1"/>
      <protection locked="0"/>
    </xf>
    <xf numFmtId="0" fontId="2" fillId="0" borderId="28" xfId="110" applyFont="1" applyBorder="1" applyAlignment="1" applyProtection="1">
      <alignment horizontal="left" vertical="top" wrapText="1"/>
      <protection locked="0"/>
    </xf>
    <xf numFmtId="0" fontId="2" fillId="0" borderId="23" xfId="110" applyFont="1" applyBorder="1" applyAlignment="1" applyProtection="1">
      <alignment horizontal="left" vertical="top" wrapText="1"/>
      <protection locked="0"/>
    </xf>
    <xf numFmtId="0" fontId="2" fillId="0" borderId="27" xfId="110" applyBorder="1" applyAlignment="1" applyProtection="1">
      <alignment horizontal="left"/>
      <protection locked="0"/>
    </xf>
    <xf numFmtId="0" fontId="4" fillId="0" borderId="25" xfId="110" applyFont="1" applyBorder="1" applyAlignment="1">
      <alignment horizontal="center"/>
      <protection/>
    </xf>
    <xf numFmtId="0" fontId="4" fillId="0" borderId="51" xfId="110" applyFont="1" applyBorder="1" applyAlignment="1">
      <alignment horizontal="center"/>
      <protection/>
    </xf>
    <xf numFmtId="0" fontId="4" fillId="0" borderId="26" xfId="110" applyFont="1" applyBorder="1" applyAlignment="1">
      <alignment horizontal="center"/>
      <protection/>
    </xf>
    <xf numFmtId="0" fontId="2" fillId="0" borderId="22" xfId="110" applyBorder="1" applyAlignment="1" applyProtection="1">
      <alignment horizontal="left"/>
      <protection locked="0"/>
    </xf>
    <xf numFmtId="0" fontId="2" fillId="0" borderId="23" xfId="110" applyBorder="1" applyAlignment="1" applyProtection="1">
      <alignment horizontal="left"/>
      <protection locked="0"/>
    </xf>
    <xf numFmtId="0" fontId="3" fillId="46" borderId="22" xfId="110" applyFont="1" applyFill="1" applyBorder="1" applyAlignment="1">
      <alignment horizontal="left"/>
      <protection/>
    </xf>
    <xf numFmtId="0" fontId="3" fillId="46" borderId="23" xfId="110" applyFont="1" applyFill="1" applyBorder="1" applyAlignment="1">
      <alignment horizontal="left"/>
      <protection/>
    </xf>
    <xf numFmtId="0" fontId="3" fillId="46" borderId="22" xfId="110" applyFont="1" applyFill="1" applyBorder="1" applyAlignment="1">
      <alignment horizontal="left" vertical="center"/>
      <protection/>
    </xf>
    <xf numFmtId="0" fontId="3" fillId="46" borderId="23" xfId="110" applyFont="1" applyFill="1" applyBorder="1" applyAlignment="1">
      <alignment horizontal="left" vertical="center"/>
      <protection/>
    </xf>
    <xf numFmtId="0" fontId="2" fillId="0" borderId="27" xfId="110" applyBorder="1" applyAlignment="1" applyProtection="1">
      <alignment horizontal="center"/>
      <protection locked="0"/>
    </xf>
    <xf numFmtId="0" fontId="3" fillId="46" borderId="22" xfId="110" applyFont="1" applyFill="1" applyBorder="1" applyAlignment="1">
      <alignment horizontal="center"/>
      <protection/>
    </xf>
    <xf numFmtId="0" fontId="3" fillId="46" borderId="28" xfId="110" applyFont="1" applyFill="1" applyBorder="1" applyAlignment="1">
      <alignment horizontal="center"/>
      <protection/>
    </xf>
    <xf numFmtId="0" fontId="3" fillId="46" borderId="23" xfId="110" applyFont="1" applyFill="1" applyBorder="1" applyAlignment="1">
      <alignment horizontal="center"/>
      <protection/>
    </xf>
    <xf numFmtId="0" fontId="2" fillId="0" borderId="22" xfId="110" applyFont="1" applyBorder="1" applyAlignment="1" applyProtection="1">
      <alignment horizontal="left" wrapText="1"/>
      <protection locked="0"/>
    </xf>
    <xf numFmtId="0" fontId="79" fillId="64" borderId="37" xfId="0" applyFont="1" applyFill="1" applyBorder="1" applyAlignment="1">
      <alignment horizontal="left" vertical="top" wrapText="1" readingOrder="1"/>
    </xf>
    <xf numFmtId="0" fontId="79" fillId="64" borderId="0" xfId="0" applyFont="1" applyFill="1" applyBorder="1" applyAlignment="1">
      <alignment horizontal="left" vertical="top" wrapText="1" readingOrder="1"/>
    </xf>
    <xf numFmtId="0" fontId="79" fillId="64" borderId="38" xfId="0" applyFont="1" applyFill="1" applyBorder="1" applyAlignment="1">
      <alignment horizontal="left" vertical="top" wrapText="1" readingOrder="1"/>
    </xf>
    <xf numFmtId="0" fontId="3" fillId="46" borderId="27" xfId="110" applyFont="1" applyFill="1" applyBorder="1" applyAlignment="1">
      <alignment horizontal="center"/>
      <protection/>
    </xf>
    <xf numFmtId="0" fontId="2" fillId="0" borderId="27" xfId="0" applyFont="1" applyBorder="1" applyAlignment="1" applyProtection="1">
      <alignment horizontal="left" vertical="top" wrapText="1"/>
      <protection locked="0"/>
    </xf>
    <xf numFmtId="0" fontId="35" fillId="0" borderId="27" xfId="0" applyFont="1" applyBorder="1" applyAlignment="1" applyProtection="1">
      <alignment horizontal="left" vertical="top" wrapText="1"/>
      <protection locked="0"/>
    </xf>
    <xf numFmtId="0" fontId="2" fillId="60" borderId="27" xfId="110" applyFill="1" applyBorder="1" applyAlignment="1">
      <alignment horizontal="center" vertical="top" wrapText="1"/>
      <protection/>
    </xf>
    <xf numFmtId="0" fontId="2" fillId="0" borderId="27" xfId="110" applyFont="1" applyFill="1" applyBorder="1" applyAlignment="1" applyProtection="1">
      <alignment horizontal="left" vertical="top" wrapText="1"/>
      <protection locked="0"/>
    </xf>
    <xf numFmtId="0" fontId="73" fillId="0" borderId="0" xfId="110" applyFont="1" applyFill="1" applyAlignment="1">
      <alignment horizontal="center"/>
      <protection/>
    </xf>
    <xf numFmtId="0" fontId="71" fillId="0" borderId="53" xfId="0" applyFont="1" applyBorder="1" applyAlignment="1">
      <alignment horizontal="center"/>
    </xf>
    <xf numFmtId="0" fontId="71" fillId="0" borderId="59" xfId="0" applyFont="1" applyBorder="1" applyAlignment="1">
      <alignment horizontal="center"/>
    </xf>
    <xf numFmtId="0" fontId="71" fillId="0" borderId="60" xfId="0" applyFont="1" applyBorder="1" applyAlignment="1">
      <alignment horizontal="center"/>
    </xf>
    <xf numFmtId="0" fontId="82" fillId="0" borderId="28" xfId="0" applyFont="1" applyBorder="1" applyAlignment="1">
      <alignment horizontal="left" vertical="top" wrapText="1"/>
    </xf>
    <xf numFmtId="0" fontId="0" fillId="0" borderId="28" xfId="0" applyBorder="1" applyAlignment="1">
      <alignment horizontal="left" vertical="top" wrapText="1"/>
    </xf>
    <xf numFmtId="0" fontId="0" fillId="0" borderId="32" xfId="0" applyBorder="1" applyAlignment="1">
      <alignment horizontal="left" vertical="top" wrapText="1"/>
    </xf>
    <xf numFmtId="0" fontId="71" fillId="0" borderId="28" xfId="0" applyFont="1" applyBorder="1" applyAlignment="1">
      <alignment horizontal="center"/>
    </xf>
    <xf numFmtId="0" fontId="3" fillId="0" borderId="61" xfId="110" applyFont="1" applyFill="1" applyBorder="1" applyAlignment="1">
      <alignment horizontal="center"/>
      <protection/>
    </xf>
    <xf numFmtId="0" fontId="3" fillId="0" borderId="43" xfId="110" applyFont="1" applyFill="1" applyBorder="1" applyAlignment="1">
      <alignment horizontal="center"/>
      <protection/>
    </xf>
    <xf numFmtId="0" fontId="3" fillId="0" borderId="62" xfId="110" applyFont="1" applyFill="1" applyBorder="1" applyAlignment="1">
      <alignment horizontal="center"/>
      <protection/>
    </xf>
    <xf numFmtId="0" fontId="3" fillId="0" borderId="42" xfId="110" applyFont="1" applyFill="1" applyBorder="1" applyAlignment="1">
      <alignment horizontal="center"/>
      <protection/>
    </xf>
    <xf numFmtId="0" fontId="82" fillId="0" borderId="41" xfId="0" applyFont="1" applyFill="1" applyBorder="1" applyAlignment="1">
      <alignment horizontal="center"/>
    </xf>
    <xf numFmtId="0" fontId="82" fillId="0" borderId="28" xfId="0" applyFont="1" applyFill="1" applyBorder="1" applyAlignment="1">
      <alignment horizontal="center"/>
    </xf>
    <xf numFmtId="0" fontId="82" fillId="0" borderId="52" xfId="0" applyFont="1" applyFill="1" applyBorder="1" applyAlignment="1">
      <alignment horizontal="center"/>
    </xf>
    <xf numFmtId="0" fontId="3" fillId="0" borderId="27" xfId="110" applyFont="1" applyFill="1" applyBorder="1" applyAlignment="1">
      <alignment horizontal="left" wrapText="1"/>
      <protection/>
    </xf>
    <xf numFmtId="0" fontId="3" fillId="15" borderId="63" xfId="110" applyFont="1" applyFill="1" applyBorder="1" applyAlignment="1">
      <alignment horizontal="center" wrapText="1"/>
      <protection/>
    </xf>
    <xf numFmtId="0" fontId="3" fillId="15" borderId="30" xfId="110" applyFont="1" applyFill="1" applyBorder="1" applyAlignment="1">
      <alignment horizontal="center" wrapText="1"/>
      <protection/>
    </xf>
    <xf numFmtId="0" fontId="3" fillId="15" borderId="25" xfId="110" applyFont="1" applyFill="1" applyBorder="1" applyAlignment="1">
      <alignment horizontal="center"/>
      <protection/>
    </xf>
    <xf numFmtId="0" fontId="3" fillId="15" borderId="51" xfId="110" applyFont="1" applyFill="1" applyBorder="1" applyAlignment="1">
      <alignment horizontal="center"/>
      <protection/>
    </xf>
    <xf numFmtId="0" fontId="3" fillId="15" borderId="26" xfId="110" applyFont="1" applyFill="1" applyBorder="1" applyAlignment="1">
      <alignment horizontal="center"/>
      <protection/>
    </xf>
    <xf numFmtId="0" fontId="3" fillId="0" borderId="63" xfId="110" applyFont="1" applyBorder="1" applyAlignment="1">
      <alignment horizontal="center" wrapText="1"/>
      <protection/>
    </xf>
    <xf numFmtId="0" fontId="3" fillId="0" borderId="64" xfId="110" applyFont="1" applyBorder="1" applyAlignment="1">
      <alignment horizontal="center" wrapText="1"/>
      <protection/>
    </xf>
    <xf numFmtId="0" fontId="3" fillId="0" borderId="30" xfId="110" applyFont="1" applyBorder="1" applyAlignment="1">
      <alignment horizontal="center" wrapText="1"/>
      <protection/>
    </xf>
    <xf numFmtId="0" fontId="6" fillId="0" borderId="25" xfId="110" applyFont="1" applyBorder="1" applyAlignment="1">
      <alignment wrapText="1"/>
      <protection/>
    </xf>
    <xf numFmtId="0" fontId="6" fillId="0" borderId="26" xfId="110" applyFont="1" applyBorder="1" applyAlignment="1">
      <alignment wrapText="1"/>
      <protection/>
    </xf>
    <xf numFmtId="0" fontId="6" fillId="0" borderId="51" xfId="110" applyFont="1" applyBorder="1" applyAlignment="1">
      <alignment wrapText="1"/>
      <protection/>
    </xf>
    <xf numFmtId="0" fontId="36" fillId="0" borderId="25" xfId="110" applyFont="1" applyBorder="1" applyAlignment="1">
      <alignment wrapText="1"/>
      <protection/>
    </xf>
    <xf numFmtId="0" fontId="36" fillId="0" borderId="26" xfId="110" applyFont="1" applyBorder="1" applyAlignment="1">
      <alignment wrapText="1"/>
      <protection/>
    </xf>
    <xf numFmtId="0" fontId="36" fillId="0" borderId="25" xfId="110" applyFont="1" applyBorder="1">
      <alignment/>
      <protection/>
    </xf>
    <xf numFmtId="0" fontId="36" fillId="0" borderId="26" xfId="110" applyFont="1" applyBorder="1">
      <alignment/>
      <protection/>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0" fillId="0" borderId="35" xfId="0" applyNumberFormat="1" applyBorder="1" applyAlignment="1" applyProtection="1">
      <alignment wrapText="1"/>
      <protection locked="0"/>
    </xf>
    <xf numFmtId="0" fontId="74" fillId="0" borderId="0" xfId="0" applyFont="1" applyAlignment="1">
      <alignment horizontal="center"/>
    </xf>
    <xf numFmtId="0" fontId="12" fillId="0" borderId="0" xfId="110"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xf numFmtId="0" fontId="0" fillId="0" borderId="28" xfId="0" applyFill="1" applyBorder="1" applyAlignment="1">
      <alignment horizontal="left" vertical="center" wrapText="1"/>
    </xf>
    <xf numFmtId="0" fontId="0" fillId="0" borderId="28" xfId="0" applyFont="1" applyFill="1" applyBorder="1" applyAlignment="1">
      <alignment horizontal="left" vertical="center" wrapText="1"/>
    </xf>
  </cellXfs>
  <cellStyles count="144">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 2" xfId="103"/>
    <cellStyle name="Input" xfId="104"/>
    <cellStyle name="Input 2" xfId="105"/>
    <cellStyle name="Linked Cell" xfId="106"/>
    <cellStyle name="Linked Cell 2" xfId="107"/>
    <cellStyle name="Neutral" xfId="108"/>
    <cellStyle name="Neutral 2" xfId="109"/>
    <cellStyle name="Normal 2" xfId="110"/>
    <cellStyle name="Normal 3" xfId="111"/>
    <cellStyle name="Note" xfId="112"/>
    <cellStyle name="Note 2" xfId="113"/>
    <cellStyle name="Note 2 2" xfId="114"/>
    <cellStyle name="Output" xfId="115"/>
    <cellStyle name="Output 2" xfId="116"/>
    <cellStyle name="Percent" xfId="117"/>
    <cellStyle name="Percent 2" xfId="118"/>
    <cellStyle name="Percent 2 2" xfId="119"/>
    <cellStyle name="Percent 2 3" xfId="120"/>
    <cellStyle name="Standard_Bsp-Datenaustausch_S&amp;U" xfId="121"/>
    <cellStyle name="Style 21" xfId="122"/>
    <cellStyle name="Style 22" xfId="123"/>
    <cellStyle name="Style 23" xfId="124"/>
    <cellStyle name="Style 23 2" xfId="125"/>
    <cellStyle name="Style 24" xfId="126"/>
    <cellStyle name="Style 24 2" xfId="127"/>
    <cellStyle name="Style 25" xfId="128"/>
    <cellStyle name="Style 25 2" xfId="129"/>
    <cellStyle name="Style 26" xfId="130"/>
    <cellStyle name="Style 26 2" xfId="131"/>
    <cellStyle name="Style 27" xfId="132"/>
    <cellStyle name="Style 27 2" xfId="133"/>
    <cellStyle name="Style 28" xfId="134"/>
    <cellStyle name="Style 28 2" xfId="135"/>
    <cellStyle name="Style 29" xfId="136"/>
    <cellStyle name="Style 29 2" xfId="137"/>
    <cellStyle name="Style 30" xfId="138"/>
    <cellStyle name="Style 30 2" xfId="139"/>
    <cellStyle name="Style 31" xfId="140"/>
    <cellStyle name="Style 31 2" xfId="141"/>
    <cellStyle name="Style 32" xfId="142"/>
    <cellStyle name="Style 32 2" xfId="143"/>
    <cellStyle name="Style 33" xfId="144"/>
    <cellStyle name="Style 33 2" xfId="145"/>
    <cellStyle name="Style 34" xfId="146"/>
    <cellStyle name="Style 35" xfId="147"/>
    <cellStyle name="Style 36" xfId="148"/>
    <cellStyle name="text" xfId="149"/>
    <cellStyle name="Title" xfId="150"/>
    <cellStyle name="Title 2" xfId="151"/>
    <cellStyle name="Total" xfId="152"/>
    <cellStyle name="Total 2" xfId="153"/>
    <cellStyle name="Warning Text" xfId="154"/>
    <cellStyle name="Warning Text 2" xfId="155"/>
    <cellStyle name="wissenschaft-Eingabe" xfId="156"/>
    <cellStyle name="wissenschaft-Eingabe 2" xfId="157"/>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NG used as compressor fuel/NG delivered</a:t>
            </a:r>
          </a:p>
        </c:rich>
      </c:tx>
      <c:layout>
        <c:manualLayout>
          <c:xMode val="factor"/>
          <c:yMode val="factor"/>
          <c:x val="-0.0015"/>
          <c:y val="-0.01375"/>
        </c:manualLayout>
      </c:layout>
      <c:spPr>
        <a:noFill/>
        <a:ln w="3175">
          <a:noFill/>
        </a:ln>
      </c:spPr>
    </c:title>
    <c:plotArea>
      <c:layout>
        <c:manualLayout>
          <c:xMode val="edge"/>
          <c:yMode val="edge"/>
          <c:x val="0.004"/>
          <c:y val="0.091"/>
          <c:w val="0.9815"/>
          <c:h val="0.91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Lit>
              <c:ptCount val="28"/>
              <c:pt idx="0">
                <c:v>0.00946537127875251</c:v>
              </c:pt>
              <c:pt idx="1">
                <c:v>0.0160953087378613</c:v>
              </c:pt>
              <c:pt idx="2">
                <c:v>0.00747384536435382</c:v>
              </c:pt>
              <c:pt idx="3">
                <c:v>0.00707795014504822</c:v>
              </c:pt>
              <c:pt idx="4">
                <c:v>0.0058984261043632</c:v>
              </c:pt>
              <c:pt idx="5">
                <c:v>0.00357083606340036</c:v>
              </c:pt>
              <c:pt idx="6">
                <c:v>0.00967616801970354</c:v>
              </c:pt>
              <c:pt idx="7">
                <c:v>0.00598501747891868</c:v>
              </c:pt>
              <c:pt idx="8">
                <c:v>0.0173248608612459</c:v>
              </c:pt>
              <c:pt idx="9">
                <c:v>0.0146432771909631</c:v>
              </c:pt>
              <c:pt idx="10">
                <c:v>0.0167883733851849</c:v>
              </c:pt>
              <c:pt idx="11">
                <c:v>0.00523207603110731</c:v>
              </c:pt>
              <c:pt idx="12">
                <c:v>0.0179385617538892</c:v>
              </c:pt>
              <c:pt idx="13">
                <c:v>0.00675574696828239</c:v>
              </c:pt>
              <c:pt idx="14">
                <c:v>0.00903536920493688</c:v>
              </c:pt>
              <c:pt idx="15">
                <c:v>0.0140510347037332</c:v>
              </c:pt>
              <c:pt idx="16">
                <c:v>0.0153324269682497</c:v>
              </c:pt>
              <c:pt idx="17">
                <c:v>0.0260027343350292</c:v>
              </c:pt>
              <c:pt idx="18">
                <c:v>0.006705155897823</c:v>
              </c:pt>
              <c:pt idx="19">
                <c:v>0.00865342248597556</c:v>
              </c:pt>
              <c:pt idx="20">
                <c:v>0.010894872808805</c:v>
              </c:pt>
              <c:pt idx="21">
                <c:v>0.0130876943825066</c:v>
              </c:pt>
              <c:pt idx="22">
                <c:v>0.018500559228734</c:v>
              </c:pt>
              <c:pt idx="23">
                <c:v>0.00440396458490168</c:v>
              </c:pt>
              <c:pt idx="24">
                <c:v>0.0152712683221646</c:v>
              </c:pt>
              <c:pt idx="25">
                <c:v>0.0119357758957674</c:v>
              </c:pt>
              <c:pt idx="26">
                <c:v>0.00808939828991138</c:v>
              </c:pt>
              <c:pt idx="27">
                <c:v>0.00324290210667933</c:v>
              </c:pt>
            </c:numLit>
          </c:yVal>
          <c:smooth val="0"/>
        </c:ser>
        <c:axId val="31750600"/>
        <c:axId val="17319945"/>
      </c:scatterChart>
      <c:valAx>
        <c:axId val="31750600"/>
        <c:scaling>
          <c:orientation val="minMax"/>
        </c:scaling>
        <c:axPos val="b"/>
        <c:delete val="0"/>
        <c:numFmt formatCode="General" sourceLinked="1"/>
        <c:majorTickMark val="out"/>
        <c:minorTickMark val="none"/>
        <c:tickLblPos val="nextTo"/>
        <c:spPr>
          <a:ln w="3175">
            <a:solidFill>
              <a:srgbClr val="808080"/>
            </a:solidFill>
          </a:ln>
        </c:spPr>
        <c:crossAx val="17319945"/>
        <c:crosses val="autoZero"/>
        <c:crossBetween val="midCat"/>
        <c:dispUnits/>
      </c:valAx>
      <c:valAx>
        <c:axId val="17319945"/>
        <c:scaling>
          <c:orientation val="minMax"/>
          <c:max val="0.030000000000000002"/>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75060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3175"/>
          <c:y val="0.16925"/>
          <c:w val="0.9475"/>
          <c:h val="0.836"/>
        </c:manualLayout>
      </c:layout>
      <c:scatterChart>
        <c:scatterStyle val="lineMarker"/>
        <c:varyColors val="0"/>
        <c:ser>
          <c:idx val="0"/>
          <c:order val="0"/>
          <c:tx>
            <c:strRef>
              <c:f>'Fuel use'!$B$38</c:f>
              <c:strCache>
                <c:ptCount val="1"/>
                <c:pt idx="0">
                  <c:v>ton-miles/yr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'Fuel use'!$A$39:$A$52</c:f>
              <c:numCache/>
            </c:numRef>
          </c:xVal>
          <c:yVal>
            <c:numRef>
              <c:f>'Fuel use'!$B$39:$B$52</c:f>
              <c:numCache/>
            </c:numRef>
          </c:yVal>
          <c:smooth val="0"/>
        </c:ser>
        <c:axId val="21661778"/>
        <c:axId val="60738275"/>
      </c:scatterChart>
      <c:valAx>
        <c:axId val="21661778"/>
        <c:scaling>
          <c:orientation val="minMax"/>
          <c:max val="2003"/>
          <c:min val="1990"/>
        </c:scaling>
        <c:axPos val="b"/>
        <c:delete val="0"/>
        <c:numFmt formatCode="General" sourceLinked="1"/>
        <c:majorTickMark val="out"/>
        <c:minorTickMark val="none"/>
        <c:tickLblPos val="nextTo"/>
        <c:spPr>
          <a:ln w="3175">
            <a:solidFill>
              <a:srgbClr val="808080"/>
            </a:solidFill>
          </a:ln>
        </c:spPr>
        <c:crossAx val="60738275"/>
        <c:crosses val="autoZero"/>
        <c:crossBetween val="midCat"/>
        <c:dispUnits/>
      </c:valAx>
      <c:valAx>
        <c:axId val="607382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6177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7.emf" /><Relationship Id="rId4"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29</xdr:row>
      <xdr:rowOff>38100</xdr:rowOff>
    </xdr:from>
    <xdr:to>
      <xdr:col>13</xdr:col>
      <xdr:colOff>0</xdr:colOff>
      <xdr:row>43</xdr:row>
      <xdr:rowOff>28575</xdr:rowOff>
    </xdr:to>
    <xdr:sp>
      <xdr:nvSpPr>
        <xdr:cNvPr id="1" name="TextBox 1"/>
        <xdr:cNvSpPr txBox="1">
          <a:spLocks noChangeArrowheads="1"/>
        </xdr:cNvSpPr>
      </xdr:nvSpPr>
      <xdr:spPr>
        <a:xfrm>
          <a:off x="752475" y="6858000"/>
          <a:ext cx="7639050"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19050</xdr:rowOff>
    </xdr:from>
    <xdr:to>
      <xdr:col>3</xdr:col>
      <xdr:colOff>933450</xdr:colOff>
      <xdr:row>16</xdr:row>
      <xdr:rowOff>228600</xdr:rowOff>
    </xdr:to>
    <xdr:pic>
      <xdr:nvPicPr>
        <xdr:cNvPr id="1" name="Process"/>
        <xdr:cNvPicPr preferRelativeResize="1">
          <a:picLocks noChangeAspect="1"/>
        </xdr:cNvPicPr>
      </xdr:nvPicPr>
      <xdr:blipFill>
        <a:blip r:embed="rId1"/>
        <a:stretch>
          <a:fillRect/>
        </a:stretch>
      </xdr:blipFill>
      <xdr:spPr>
        <a:xfrm>
          <a:off x="2400300" y="2933700"/>
          <a:ext cx="876300" cy="209550"/>
        </a:xfrm>
        <a:prstGeom prst="rect">
          <a:avLst/>
        </a:prstGeom>
        <a:noFill/>
        <a:ln w="1" cmpd="sng">
          <a:noFill/>
        </a:ln>
      </xdr:spPr>
    </xdr:pic>
    <xdr:clientData/>
  </xdr:twoCellAnchor>
  <xdr:twoCellAnchor editAs="oneCell">
    <xdr:from>
      <xdr:col>3</xdr:col>
      <xdr:colOff>809625</xdr:colOff>
      <xdr:row>16</xdr:row>
      <xdr:rowOff>19050</xdr:rowOff>
    </xdr:from>
    <xdr:to>
      <xdr:col>3</xdr:col>
      <xdr:colOff>1685925</xdr:colOff>
      <xdr:row>16</xdr:row>
      <xdr:rowOff>228600</xdr:rowOff>
    </xdr:to>
    <xdr:pic>
      <xdr:nvPicPr>
        <xdr:cNvPr id="2" name="CheckBox1"/>
        <xdr:cNvPicPr preferRelativeResize="1">
          <a:picLocks noChangeAspect="1"/>
        </xdr:cNvPicPr>
      </xdr:nvPicPr>
      <xdr:blipFill>
        <a:blip r:embed="rId2"/>
        <a:stretch>
          <a:fillRect/>
        </a:stretch>
      </xdr:blipFill>
      <xdr:spPr>
        <a:xfrm>
          <a:off x="3152775" y="2933700"/>
          <a:ext cx="876300" cy="209550"/>
        </a:xfrm>
        <a:prstGeom prst="rect">
          <a:avLst/>
        </a:prstGeom>
        <a:noFill/>
        <a:ln w="1" cmpd="sng">
          <a:noFill/>
        </a:ln>
      </xdr:spPr>
    </xdr:pic>
    <xdr:clientData/>
  </xdr:twoCellAnchor>
  <xdr:twoCellAnchor editAs="oneCell">
    <xdr:from>
      <xdr:col>3</xdr:col>
      <xdr:colOff>1828800</xdr:colOff>
      <xdr:row>16</xdr:row>
      <xdr:rowOff>19050</xdr:rowOff>
    </xdr:from>
    <xdr:to>
      <xdr:col>3</xdr:col>
      <xdr:colOff>2781300</xdr:colOff>
      <xdr:row>16</xdr:row>
      <xdr:rowOff>228600</xdr:rowOff>
    </xdr:to>
    <xdr:pic>
      <xdr:nvPicPr>
        <xdr:cNvPr id="3" name="CheckBox2"/>
        <xdr:cNvPicPr preferRelativeResize="1">
          <a:picLocks noChangeAspect="1"/>
        </xdr:cNvPicPr>
      </xdr:nvPicPr>
      <xdr:blipFill>
        <a:blip r:embed="rId3"/>
        <a:stretch>
          <a:fillRect/>
        </a:stretch>
      </xdr:blipFill>
      <xdr:spPr>
        <a:xfrm>
          <a:off x="4171950" y="2933700"/>
          <a:ext cx="952500" cy="209550"/>
        </a:xfrm>
        <a:prstGeom prst="rect">
          <a:avLst/>
        </a:prstGeom>
        <a:noFill/>
        <a:ln w="1" cmpd="sng">
          <a:noFill/>
        </a:ln>
      </xdr:spPr>
    </xdr:pic>
    <xdr:clientData/>
  </xdr:twoCellAnchor>
  <xdr:twoCellAnchor editAs="oneCell">
    <xdr:from>
      <xdr:col>3</xdr:col>
      <xdr:colOff>2895600</xdr:colOff>
      <xdr:row>16</xdr:row>
      <xdr:rowOff>19050</xdr:rowOff>
    </xdr:from>
    <xdr:to>
      <xdr:col>4</xdr:col>
      <xdr:colOff>247650</xdr:colOff>
      <xdr:row>16</xdr:row>
      <xdr:rowOff>228600</xdr:rowOff>
    </xdr:to>
    <xdr:pic>
      <xdr:nvPicPr>
        <xdr:cNvPr id="4" name="CheckBox3"/>
        <xdr:cNvPicPr preferRelativeResize="1">
          <a:picLocks noChangeAspect="1"/>
        </xdr:cNvPicPr>
      </xdr:nvPicPr>
      <xdr:blipFill>
        <a:blip r:embed="rId4"/>
        <a:stretch>
          <a:fillRect/>
        </a:stretch>
      </xdr:blipFill>
      <xdr:spPr>
        <a:xfrm>
          <a:off x="5238750" y="2933700"/>
          <a:ext cx="971550"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4</xdr:row>
      <xdr:rowOff>114300</xdr:rowOff>
    </xdr:from>
    <xdr:to>
      <xdr:col>19</xdr:col>
      <xdr:colOff>266700</xdr:colOff>
      <xdr:row>27</xdr:row>
      <xdr:rowOff>0</xdr:rowOff>
    </xdr:to>
    <xdr:graphicFrame>
      <xdr:nvGraphicFramePr>
        <xdr:cNvPr id="1" name="Chart 2"/>
        <xdr:cNvGraphicFramePr/>
      </xdr:nvGraphicFramePr>
      <xdr:xfrm>
        <a:off x="9944100" y="1352550"/>
        <a:ext cx="6124575" cy="4267200"/>
      </xdr:xfrm>
      <a:graphic>
        <a:graphicData uri="http://schemas.openxmlformats.org/drawingml/2006/chart">
          <c:chart xmlns:c="http://schemas.openxmlformats.org/drawingml/2006/chart" r:id="rId1"/>
        </a:graphicData>
      </a:graphic>
    </xdr:graphicFrame>
    <xdr:clientData/>
  </xdr:twoCellAnchor>
  <xdr:twoCellAnchor>
    <xdr:from>
      <xdr:col>3</xdr:col>
      <xdr:colOff>123825</xdr:colOff>
      <xdr:row>37</xdr:row>
      <xdr:rowOff>161925</xdr:rowOff>
    </xdr:from>
    <xdr:to>
      <xdr:col>7</xdr:col>
      <xdr:colOff>257175</xdr:colOff>
      <xdr:row>50</xdr:row>
      <xdr:rowOff>19050</xdr:rowOff>
    </xdr:to>
    <xdr:graphicFrame>
      <xdr:nvGraphicFramePr>
        <xdr:cNvPr id="2" name="Chart 5"/>
        <xdr:cNvGraphicFramePr/>
      </xdr:nvGraphicFramePr>
      <xdr:xfrm>
        <a:off x="3905250" y="7696200"/>
        <a:ext cx="4181475" cy="23336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d65-share2.mgn.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prod65-share2.mgn.netl.doe.gov/sites/OSAP/Energy%20Analysis%20Collaboration/LCA/Unit%20Process%20Development/BAH%20Work%20In%20Progress/NEW_DS_Stage2_O_NG_Pipeline_201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prod65-share2.mgn.netl.doe.gov/sites/OSAP/Energy%20Analysis%20Collaboration/LCA/Unit%20Process%20Development/BAH%20Work%20In%20Progress/DS_Stage2_O_NG_Pipeline_201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jamiesom\AppData\Roaming\Microsoft\AddIns\UPDS2DF_v6.2.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DQI"/>
      <sheetName val="Reference Source Info"/>
      <sheetName val="Compressor Inventory"/>
      <sheetName val="Mechanical energy"/>
      <sheetName val="Fuel_recip"/>
      <sheetName val="Fuel_turbine"/>
      <sheetName val="Motor efficiency"/>
      <sheetName val="Fugitive"/>
      <sheetName val="Conversions"/>
      <sheetName val="Assumptio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Data Summary"/>
      <sheetName val="DQI"/>
      <sheetName val="Reference Source Info"/>
      <sheetName val="Compressor Inventory"/>
      <sheetName val="Mechanical energy"/>
      <sheetName val="Fuel_recip"/>
      <sheetName val="Fuel_turbine"/>
      <sheetName val="Motor efficiency"/>
      <sheetName val="Fugitive"/>
      <sheetName val="Conversions"/>
      <sheetName val="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Data Summary"/>
      <sheetName val="PS"/>
      <sheetName val="Reference Source Info"/>
      <sheetName val="DQI"/>
      <sheetName val="Example Calculations Sheet"/>
      <sheetName val="Conversions"/>
      <sheetName val="Assumptions"/>
      <sheetName val="Labels"/>
      <sheetName val="IPCC Factors"/>
      <sheetName val="GaBi Def"/>
      <sheetName val="Param"/>
      <sheetName val="GaBi 4 Import"/>
      <sheetName val="GaBi 5 Import"/>
      <sheetName val="Charts"/>
      <sheetName val="Vers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onto.eia.doe.gov/FTPROOT/features/ngcompressor.pdf" TargetMode="External" /><Relationship Id="rId2" Type="http://schemas.openxmlformats.org/officeDocument/2006/relationships/hyperlink" Target="http://www.bts.gov/publications/journal_of_transportation_and_statistics/volume_08_number_01/pdf/entire.pdf"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A502"/>
  <sheetViews>
    <sheetView zoomScalePageLayoutView="0" workbookViewId="0" topLeftCell="A1">
      <selection activeCell="A1" sqref="A1:N1"/>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316" t="s">
        <v>45</v>
      </c>
      <c r="B1" s="316"/>
      <c r="C1" s="316"/>
      <c r="D1" s="316"/>
      <c r="E1" s="316"/>
      <c r="F1" s="316"/>
      <c r="G1" s="316"/>
      <c r="H1" s="316"/>
      <c r="I1" s="316"/>
      <c r="J1" s="316"/>
      <c r="K1" s="316"/>
      <c r="L1" s="316"/>
      <c r="M1" s="316"/>
      <c r="N1" s="316"/>
      <c r="O1" s="41"/>
    </row>
    <row r="2" spans="1:15" ht="21" thickBot="1">
      <c r="A2" s="316" t="s">
        <v>46</v>
      </c>
      <c r="B2" s="316"/>
      <c r="C2" s="316"/>
      <c r="D2" s="316"/>
      <c r="E2" s="316"/>
      <c r="F2" s="316"/>
      <c r="G2" s="316"/>
      <c r="H2" s="316"/>
      <c r="I2" s="316"/>
      <c r="J2" s="316"/>
      <c r="K2" s="316"/>
      <c r="L2" s="316"/>
      <c r="M2" s="316"/>
      <c r="N2" s="316"/>
      <c r="O2" s="41"/>
    </row>
    <row r="3" spans="2:15" ht="12.75" customHeight="1" thickBot="1">
      <c r="B3" s="42"/>
      <c r="C3" s="43" t="s">
        <v>47</v>
      </c>
      <c r="D3" s="295" t="str">
        <f>'Data Summary'!D4</f>
        <v>Pipeline NG Operation</v>
      </c>
      <c r="E3" s="296"/>
      <c r="F3" s="296"/>
      <c r="G3" s="296"/>
      <c r="H3" s="296"/>
      <c r="I3" s="296"/>
      <c r="J3" s="296"/>
      <c r="K3" s="296"/>
      <c r="L3" s="296"/>
      <c r="M3" s="297"/>
      <c r="N3" s="42"/>
      <c r="O3" s="42"/>
    </row>
    <row r="4" spans="2:15" ht="42.75" customHeight="1" thickBot="1">
      <c r="B4" s="42"/>
      <c r="C4" s="43" t="s">
        <v>48</v>
      </c>
      <c r="D4" s="317" t="str">
        <f>'Data Summary'!D6</f>
        <v>The energy consumption and air emissions for the pipeline transmission of natural gas.</v>
      </c>
      <c r="E4" s="318"/>
      <c r="F4" s="318"/>
      <c r="G4" s="318"/>
      <c r="H4" s="318"/>
      <c r="I4" s="318"/>
      <c r="J4" s="318"/>
      <c r="K4" s="318"/>
      <c r="L4" s="318"/>
      <c r="M4" s="319"/>
      <c r="N4" s="42"/>
      <c r="O4" s="42"/>
    </row>
    <row r="5" spans="2:15" ht="39" customHeight="1" thickBot="1">
      <c r="B5" s="42"/>
      <c r="C5" s="43" t="s">
        <v>49</v>
      </c>
      <c r="D5" s="317" t="s">
        <v>714</v>
      </c>
      <c r="E5" s="318"/>
      <c r="F5" s="318"/>
      <c r="G5" s="318"/>
      <c r="H5" s="318"/>
      <c r="I5" s="318"/>
      <c r="J5" s="318"/>
      <c r="K5" s="318"/>
      <c r="L5" s="318"/>
      <c r="M5" s="319"/>
      <c r="N5" s="42"/>
      <c r="O5" s="42"/>
    </row>
    <row r="6" spans="2:15" ht="56.25" customHeight="1" thickBot="1">
      <c r="B6" s="42"/>
      <c r="C6" s="44" t="s">
        <v>50</v>
      </c>
      <c r="D6" s="317" t="s">
        <v>51</v>
      </c>
      <c r="E6" s="318"/>
      <c r="F6" s="318"/>
      <c r="G6" s="318"/>
      <c r="H6" s="318"/>
      <c r="I6" s="318"/>
      <c r="J6" s="318"/>
      <c r="K6" s="318"/>
      <c r="L6" s="318"/>
      <c r="M6" s="319"/>
      <c r="N6" s="42"/>
      <c r="O6" s="42"/>
    </row>
    <row r="7" spans="2:15" ht="12.75">
      <c r="B7" s="45" t="s">
        <v>52</v>
      </c>
      <c r="C7" s="45"/>
      <c r="D7" s="45"/>
      <c r="E7" s="45"/>
      <c r="F7" s="45"/>
      <c r="G7" s="45"/>
      <c r="H7" s="45"/>
      <c r="I7" s="45"/>
      <c r="J7" s="45"/>
      <c r="K7" s="45"/>
      <c r="L7" s="45"/>
      <c r="M7" s="45"/>
      <c r="N7" s="42"/>
      <c r="O7" s="42"/>
    </row>
    <row r="8" spans="2:15" ht="13.5" thickBot="1">
      <c r="B8" s="45"/>
      <c r="C8" s="45" t="s">
        <v>53</v>
      </c>
      <c r="D8" s="45" t="s">
        <v>54</v>
      </c>
      <c r="E8" s="45"/>
      <c r="F8" s="45"/>
      <c r="G8" s="45"/>
      <c r="H8" s="45"/>
      <c r="I8" s="45"/>
      <c r="J8" s="45"/>
      <c r="K8" s="45"/>
      <c r="L8" s="45"/>
      <c r="M8" s="45"/>
      <c r="N8" s="42"/>
      <c r="O8" s="42"/>
    </row>
    <row r="9" spans="1:27" s="12" customFormat="1" ht="15" customHeight="1">
      <c r="A9" s="42"/>
      <c r="B9" s="320" t="s">
        <v>44</v>
      </c>
      <c r="C9" s="145" t="s">
        <v>55</v>
      </c>
      <c r="D9" s="322" t="s">
        <v>56</v>
      </c>
      <c r="E9" s="322"/>
      <c r="F9" s="322"/>
      <c r="G9" s="322"/>
      <c r="H9" s="322"/>
      <c r="I9" s="322"/>
      <c r="J9" s="322"/>
      <c r="K9" s="322"/>
      <c r="L9" s="322"/>
      <c r="M9" s="323"/>
      <c r="N9" s="42"/>
      <c r="O9" s="42"/>
      <c r="P9" s="42"/>
      <c r="Q9" s="42"/>
      <c r="R9" s="42"/>
      <c r="S9" s="42"/>
      <c r="T9" s="42"/>
      <c r="U9" s="42"/>
      <c r="V9" s="42"/>
      <c r="W9" s="42"/>
      <c r="X9" s="42"/>
      <c r="Y9" s="42"/>
      <c r="Z9" s="42"/>
      <c r="AA9" s="42"/>
    </row>
    <row r="10" spans="1:27" s="12" customFormat="1" ht="15" customHeight="1">
      <c r="A10" s="42"/>
      <c r="B10" s="321"/>
      <c r="C10" s="146" t="s">
        <v>57</v>
      </c>
      <c r="D10" s="324" t="s">
        <v>58</v>
      </c>
      <c r="E10" s="324"/>
      <c r="F10" s="324"/>
      <c r="G10" s="324"/>
      <c r="H10" s="324"/>
      <c r="I10" s="324"/>
      <c r="J10" s="324"/>
      <c r="K10" s="324"/>
      <c r="L10" s="324"/>
      <c r="M10" s="325"/>
      <c r="N10" s="42"/>
      <c r="O10" s="42"/>
      <c r="P10" s="42"/>
      <c r="Q10" s="42"/>
      <c r="R10" s="42"/>
      <c r="S10" s="42"/>
      <c r="T10" s="42"/>
      <c r="U10" s="42"/>
      <c r="V10" s="42"/>
      <c r="W10" s="42"/>
      <c r="X10" s="42"/>
      <c r="Y10" s="42"/>
      <c r="Z10" s="42"/>
      <c r="AA10" s="42"/>
    </row>
    <row r="11" spans="1:27" s="12" customFormat="1" ht="15" customHeight="1">
      <c r="A11" s="42"/>
      <c r="B11" s="321"/>
      <c r="C11" s="146" t="s">
        <v>59</v>
      </c>
      <c r="D11" s="324" t="s">
        <v>60</v>
      </c>
      <c r="E11" s="324"/>
      <c r="F11" s="324"/>
      <c r="G11" s="324"/>
      <c r="H11" s="324"/>
      <c r="I11" s="324"/>
      <c r="J11" s="324"/>
      <c r="K11" s="324"/>
      <c r="L11" s="324"/>
      <c r="M11" s="325"/>
      <c r="N11" s="42"/>
      <c r="O11" s="42"/>
      <c r="P11" s="42"/>
      <c r="Q11" s="42"/>
      <c r="R11" s="42"/>
      <c r="S11" s="42"/>
      <c r="T11" s="42"/>
      <c r="U11" s="42"/>
      <c r="V11" s="42"/>
      <c r="W11" s="42"/>
      <c r="X11" s="42"/>
      <c r="Y11" s="42"/>
      <c r="Z11" s="42"/>
      <c r="AA11" s="42"/>
    </row>
    <row r="12" spans="2:15" ht="15" customHeight="1">
      <c r="B12" s="328" t="s">
        <v>43</v>
      </c>
      <c r="C12" s="147" t="s">
        <v>636</v>
      </c>
      <c r="D12" s="314" t="s">
        <v>672</v>
      </c>
      <c r="E12" s="314"/>
      <c r="F12" s="314"/>
      <c r="G12" s="314"/>
      <c r="H12" s="314"/>
      <c r="I12" s="314"/>
      <c r="J12" s="314"/>
      <c r="K12" s="314"/>
      <c r="L12" s="314"/>
      <c r="M12" s="315"/>
      <c r="N12" s="42"/>
      <c r="O12" s="42"/>
    </row>
    <row r="13" spans="2:15" ht="15" customHeight="1">
      <c r="B13" s="328"/>
      <c r="C13" s="147" t="s">
        <v>669</v>
      </c>
      <c r="D13" s="314" t="s">
        <v>673</v>
      </c>
      <c r="E13" s="314"/>
      <c r="F13" s="314"/>
      <c r="G13" s="314"/>
      <c r="H13" s="314"/>
      <c r="I13" s="314"/>
      <c r="J13" s="314"/>
      <c r="K13" s="314"/>
      <c r="L13" s="314"/>
      <c r="M13" s="315"/>
      <c r="N13" s="42"/>
      <c r="O13" s="42"/>
    </row>
    <row r="14" spans="2:15" ht="15.75" customHeight="1">
      <c r="B14" s="328"/>
      <c r="C14" s="147" t="s">
        <v>670</v>
      </c>
      <c r="D14" s="314" t="s">
        <v>674</v>
      </c>
      <c r="E14" s="314"/>
      <c r="F14" s="314"/>
      <c r="G14" s="314"/>
      <c r="H14" s="314"/>
      <c r="I14" s="314"/>
      <c r="J14" s="314"/>
      <c r="K14" s="314"/>
      <c r="L14" s="314"/>
      <c r="M14" s="315"/>
      <c r="N14" s="42"/>
      <c r="O14" s="42"/>
    </row>
    <row r="15" spans="2:15" ht="15" customHeight="1">
      <c r="B15" s="328"/>
      <c r="C15" s="147" t="s">
        <v>675</v>
      </c>
      <c r="D15" s="314" t="s">
        <v>676</v>
      </c>
      <c r="E15" s="314"/>
      <c r="F15" s="314"/>
      <c r="G15" s="314"/>
      <c r="H15" s="314"/>
      <c r="I15" s="314"/>
      <c r="J15" s="314"/>
      <c r="K15" s="314"/>
      <c r="L15" s="314"/>
      <c r="M15" s="315"/>
      <c r="N15" s="42"/>
      <c r="O15" s="42"/>
    </row>
    <row r="16" spans="2:15" ht="15" customHeight="1">
      <c r="B16" s="328"/>
      <c r="C16" s="147" t="s">
        <v>671</v>
      </c>
      <c r="D16" s="314" t="s">
        <v>677</v>
      </c>
      <c r="E16" s="314"/>
      <c r="F16" s="314"/>
      <c r="G16" s="314"/>
      <c r="H16" s="314"/>
      <c r="I16" s="314"/>
      <c r="J16" s="314"/>
      <c r="K16" s="314"/>
      <c r="L16" s="314"/>
      <c r="M16" s="315"/>
      <c r="N16" s="42"/>
      <c r="O16" s="42"/>
    </row>
    <row r="17" spans="2:15" ht="15" customHeight="1">
      <c r="B17" s="328"/>
      <c r="C17" s="147" t="s">
        <v>1</v>
      </c>
      <c r="D17" s="314" t="s">
        <v>61</v>
      </c>
      <c r="E17" s="314"/>
      <c r="F17" s="314"/>
      <c r="G17" s="314"/>
      <c r="H17" s="314"/>
      <c r="I17" s="314"/>
      <c r="J17" s="314"/>
      <c r="K17" s="314"/>
      <c r="L17" s="314"/>
      <c r="M17" s="315"/>
      <c r="N17" s="42"/>
      <c r="O17" s="42"/>
    </row>
    <row r="18" spans="2:15" ht="15" customHeight="1">
      <c r="B18" s="328"/>
      <c r="C18" s="196" t="s">
        <v>0</v>
      </c>
      <c r="D18" s="314" t="s">
        <v>0</v>
      </c>
      <c r="E18" s="314"/>
      <c r="F18" s="314"/>
      <c r="G18" s="314"/>
      <c r="H18" s="314"/>
      <c r="I18" s="314"/>
      <c r="J18" s="314"/>
      <c r="K18" s="314"/>
      <c r="L18" s="314"/>
      <c r="M18" s="315"/>
      <c r="N18" s="42"/>
      <c r="O18" s="42"/>
    </row>
    <row r="19" spans="2:15" ht="15" customHeight="1" thickBot="1">
      <c r="B19" s="329"/>
      <c r="C19" s="148" t="s">
        <v>253</v>
      </c>
      <c r="D19" s="330" t="s">
        <v>254</v>
      </c>
      <c r="E19" s="330"/>
      <c r="F19" s="330"/>
      <c r="G19" s="330"/>
      <c r="H19" s="330"/>
      <c r="I19" s="330"/>
      <c r="J19" s="330"/>
      <c r="K19" s="330"/>
      <c r="L19" s="330"/>
      <c r="M19" s="331"/>
      <c r="N19" s="42"/>
      <c r="O19" s="42"/>
    </row>
    <row r="20" spans="2:15" ht="12.75">
      <c r="B20" s="45"/>
      <c r="C20" s="45"/>
      <c r="D20" s="45"/>
      <c r="E20" s="45"/>
      <c r="F20" s="45"/>
      <c r="G20" s="45"/>
      <c r="H20" s="45"/>
      <c r="I20" s="45"/>
      <c r="J20" s="45"/>
      <c r="K20" s="45"/>
      <c r="L20" s="45"/>
      <c r="M20" s="45"/>
      <c r="N20" s="42"/>
      <c r="O20" s="42"/>
    </row>
    <row r="21" spans="2:15" ht="12.75">
      <c r="B21" s="45" t="s">
        <v>62</v>
      </c>
      <c r="C21" s="45"/>
      <c r="D21" s="45"/>
      <c r="E21" s="45"/>
      <c r="F21" s="45"/>
      <c r="G21" s="45"/>
      <c r="H21" s="45"/>
      <c r="I21" s="45"/>
      <c r="J21" s="45"/>
      <c r="K21" s="45"/>
      <c r="L21" s="45"/>
      <c r="M21" s="45"/>
      <c r="N21" s="42"/>
      <c r="O21" s="42"/>
    </row>
    <row r="22" spans="2:15" ht="38.25" customHeight="1">
      <c r="B22" s="45"/>
      <c r="C22" s="326" t="s">
        <v>754</v>
      </c>
      <c r="D22" s="326"/>
      <c r="E22" s="326"/>
      <c r="F22" s="326"/>
      <c r="G22" s="326"/>
      <c r="H22" s="326"/>
      <c r="I22" s="326"/>
      <c r="J22" s="326"/>
      <c r="K22" s="326"/>
      <c r="L22" s="326"/>
      <c r="M22" s="326"/>
      <c r="N22" s="42"/>
      <c r="O22" s="42"/>
    </row>
    <row r="23" spans="2:15" ht="12.75">
      <c r="B23" s="45" t="s">
        <v>63</v>
      </c>
      <c r="C23" s="45"/>
      <c r="D23" s="45"/>
      <c r="E23" s="45"/>
      <c r="F23" s="45"/>
      <c r="G23" s="46"/>
      <c r="H23" s="46"/>
      <c r="I23" s="46"/>
      <c r="J23" s="46"/>
      <c r="K23" s="46"/>
      <c r="L23" s="46"/>
      <c r="M23" s="46"/>
      <c r="N23" s="42"/>
      <c r="O23" s="42"/>
    </row>
    <row r="24" spans="2:16" ht="12.75">
      <c r="B24" s="46"/>
      <c r="C24" s="46" t="s">
        <v>64</v>
      </c>
      <c r="D24" s="46"/>
      <c r="E24" s="47" t="s">
        <v>65</v>
      </c>
      <c r="F24" s="48"/>
      <c r="G24" s="46" t="s">
        <v>66</v>
      </c>
      <c r="H24" s="46"/>
      <c r="I24" s="46"/>
      <c r="J24" s="46"/>
      <c r="K24" s="46"/>
      <c r="L24" s="46"/>
      <c r="M24" s="46"/>
      <c r="N24" s="42"/>
      <c r="O24" s="42"/>
      <c r="P24" s="46"/>
    </row>
    <row r="25" spans="2:16" ht="12.75">
      <c r="B25" s="46"/>
      <c r="C25" s="46" t="s">
        <v>67</v>
      </c>
      <c r="D25" s="46"/>
      <c r="E25" s="46"/>
      <c r="F25" s="46"/>
      <c r="G25" s="46"/>
      <c r="H25" s="46"/>
      <c r="I25" s="46"/>
      <c r="J25" s="46"/>
      <c r="K25" s="46"/>
      <c r="L25" s="46"/>
      <c r="M25" s="46"/>
      <c r="N25" s="42"/>
      <c r="O25" s="42"/>
      <c r="P25" s="46"/>
    </row>
    <row r="26" spans="2:16" ht="12.75">
      <c r="B26" s="46"/>
      <c r="C26" s="46" t="s">
        <v>68</v>
      </c>
      <c r="D26" s="46"/>
      <c r="E26" s="46"/>
      <c r="F26" s="46"/>
      <c r="G26" s="46"/>
      <c r="H26" s="46"/>
      <c r="I26" s="46"/>
      <c r="J26" s="46"/>
      <c r="K26" s="46"/>
      <c r="L26" s="46"/>
      <c r="M26" s="46"/>
      <c r="N26" s="46"/>
      <c r="O26" s="46"/>
      <c r="P26" s="46"/>
    </row>
    <row r="27" spans="2:16" ht="12.75">
      <c r="B27" s="46"/>
      <c r="C27" s="327" t="s">
        <v>678</v>
      </c>
      <c r="D27" s="327"/>
      <c r="E27" s="327"/>
      <c r="F27" s="327"/>
      <c r="G27" s="327"/>
      <c r="H27" s="327"/>
      <c r="I27" s="327"/>
      <c r="J27" s="327"/>
      <c r="K27" s="327"/>
      <c r="L27" s="327"/>
      <c r="M27" s="327"/>
      <c r="N27" s="46"/>
      <c r="O27" s="46"/>
      <c r="P27" s="46"/>
    </row>
    <row r="28" spans="2:15" ht="12.75">
      <c r="B28" s="46"/>
      <c r="C28" s="46"/>
      <c r="D28" s="46"/>
      <c r="E28" s="46"/>
      <c r="F28" s="46"/>
      <c r="G28" s="46"/>
      <c r="H28" s="46"/>
      <c r="I28" s="46"/>
      <c r="J28" s="46"/>
      <c r="K28" s="46"/>
      <c r="L28" s="46"/>
      <c r="M28" s="46"/>
      <c r="N28" s="46"/>
      <c r="O28" s="46"/>
    </row>
    <row r="29" spans="2:15" ht="12.75">
      <c r="B29" s="45" t="s">
        <v>69</v>
      </c>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row r="498" spans="2:15" ht="12.75">
      <c r="B498" s="46"/>
      <c r="C498" s="46"/>
      <c r="D498" s="46"/>
      <c r="E498" s="46"/>
      <c r="F498" s="46"/>
      <c r="G498" s="46"/>
      <c r="H498" s="46"/>
      <c r="I498" s="46"/>
      <c r="J498" s="46"/>
      <c r="K498" s="46"/>
      <c r="L498" s="46"/>
      <c r="M498" s="46"/>
      <c r="N498" s="46"/>
      <c r="O498" s="46"/>
    </row>
    <row r="499" spans="2:15" ht="12.75">
      <c r="B499" s="46"/>
      <c r="C499" s="46"/>
      <c r="D499" s="46"/>
      <c r="E499" s="46"/>
      <c r="F499" s="46"/>
      <c r="G499" s="46"/>
      <c r="H499" s="46"/>
      <c r="I499" s="46"/>
      <c r="J499" s="46"/>
      <c r="K499" s="46"/>
      <c r="L499" s="46"/>
      <c r="M499" s="46"/>
      <c r="N499" s="46"/>
      <c r="O499" s="46"/>
    </row>
    <row r="500" spans="2:15" ht="12.75">
      <c r="B500" s="46"/>
      <c r="C500" s="46"/>
      <c r="D500" s="46"/>
      <c r="E500" s="46"/>
      <c r="F500" s="46"/>
      <c r="G500" s="46"/>
      <c r="H500" s="46"/>
      <c r="I500" s="46"/>
      <c r="J500" s="46"/>
      <c r="K500" s="46"/>
      <c r="L500" s="46"/>
      <c r="M500" s="46"/>
      <c r="N500" s="46"/>
      <c r="O500" s="46"/>
    </row>
    <row r="501" spans="2:15" ht="12.75">
      <c r="B501" s="46"/>
      <c r="C501" s="46"/>
      <c r="D501" s="46"/>
      <c r="E501" s="46"/>
      <c r="F501" s="46"/>
      <c r="G501" s="46"/>
      <c r="H501" s="46"/>
      <c r="I501" s="46"/>
      <c r="J501" s="46"/>
      <c r="K501" s="46"/>
      <c r="L501" s="46"/>
      <c r="M501" s="46"/>
      <c r="N501" s="46"/>
      <c r="O501" s="46"/>
    </row>
    <row r="502" spans="2:15" ht="12.75">
      <c r="B502" s="46"/>
      <c r="C502" s="46"/>
      <c r="D502" s="46"/>
      <c r="E502" s="46"/>
      <c r="F502" s="46"/>
      <c r="G502" s="46"/>
      <c r="H502" s="46"/>
      <c r="I502" s="46"/>
      <c r="J502" s="46"/>
      <c r="K502" s="46"/>
      <c r="L502" s="46"/>
      <c r="M502" s="46"/>
      <c r="N502" s="46"/>
      <c r="O502" s="46"/>
    </row>
  </sheetData>
  <sheetProtection/>
  <mergeCells count="20">
    <mergeCell ref="D15:M15"/>
    <mergeCell ref="D16:M16"/>
    <mergeCell ref="C22:M22"/>
    <mergeCell ref="C27:M27"/>
    <mergeCell ref="B12:B19"/>
    <mergeCell ref="D12:M12"/>
    <mergeCell ref="D17:M17"/>
    <mergeCell ref="D19:M19"/>
    <mergeCell ref="D13:M13"/>
    <mergeCell ref="D14:M14"/>
    <mergeCell ref="D18:M18"/>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22"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I41"/>
  <sheetViews>
    <sheetView zoomScalePageLayoutView="0" workbookViewId="0" topLeftCell="A1">
      <selection activeCell="A1" sqref="A1"/>
    </sheetView>
  </sheetViews>
  <sheetFormatPr defaultColWidth="9.140625" defaultRowHeight="15"/>
  <cols>
    <col min="1" max="1" width="26.140625" style="131" customWidth="1"/>
    <col min="2" max="2" width="11.00390625" style="131" customWidth="1"/>
    <col min="3" max="3" width="14.421875" style="131" customWidth="1"/>
    <col min="4" max="4" width="12.00390625" style="131" customWidth="1"/>
    <col min="5" max="6" width="11.00390625" style="131" customWidth="1"/>
    <col min="7" max="8" width="9.140625" style="131" customWidth="1"/>
    <col min="9" max="9" width="19.00390625" style="131" customWidth="1"/>
    <col min="10" max="16384" width="9.140625" style="216" customWidth="1"/>
  </cols>
  <sheetData>
    <row r="1" s="12" customFormat="1" ht="20.25">
      <c r="H1" s="253" t="s">
        <v>492</v>
      </c>
    </row>
    <row r="2" spans="1:9" s="105" customFormat="1" ht="18" customHeight="1">
      <c r="A2" s="107" t="s">
        <v>43</v>
      </c>
      <c r="C2" s="108"/>
      <c r="D2" s="109"/>
      <c r="E2" s="109"/>
      <c r="F2" s="109"/>
      <c r="G2" s="109"/>
      <c r="H2" s="109"/>
      <c r="I2" s="107" t="s">
        <v>3</v>
      </c>
    </row>
    <row r="3" spans="1:3" s="105" customFormat="1" ht="15">
      <c r="A3" s="182" t="s">
        <v>493</v>
      </c>
      <c r="C3" s="106"/>
    </row>
    <row r="4" spans="1:5" s="105" customFormat="1" ht="12.75">
      <c r="A4" s="180" t="s">
        <v>191</v>
      </c>
      <c r="B4" s="180" t="s">
        <v>92</v>
      </c>
      <c r="C4" s="180" t="s">
        <v>93</v>
      </c>
      <c r="D4" s="180" t="s">
        <v>210</v>
      </c>
      <c r="E4" s="181" t="s">
        <v>0</v>
      </c>
    </row>
    <row r="5" spans="1:9" ht="15">
      <c r="A5" s="131" t="s">
        <v>494</v>
      </c>
      <c r="B5" s="259">
        <v>253000000000</v>
      </c>
      <c r="C5" s="131" t="s">
        <v>495</v>
      </c>
      <c r="I5" s="131" t="s">
        <v>536</v>
      </c>
    </row>
    <row r="6" spans="2:3" ht="15">
      <c r="B6" s="259">
        <f>B5*Conversions!D$13</f>
        <v>506000000000000</v>
      </c>
      <c r="C6" s="131" t="s">
        <v>496</v>
      </c>
    </row>
    <row r="7" spans="2:3" ht="15">
      <c r="B7" s="259">
        <f>B6/Conversions!D$4</f>
        <v>229517803959136.75</v>
      </c>
      <c r="C7" s="131" t="s">
        <v>497</v>
      </c>
    </row>
    <row r="8" spans="2:3" ht="15">
      <c r="B8" s="260">
        <f>B7/Conversions!D$5</f>
        <v>369355976760760.8</v>
      </c>
      <c r="C8" s="131" t="s">
        <v>498</v>
      </c>
    </row>
    <row r="10" spans="1:9" ht="15">
      <c r="A10" s="131" t="s">
        <v>499</v>
      </c>
      <c r="B10" s="259">
        <f>AVERAGE(2115,1855)</f>
        <v>1985</v>
      </c>
      <c r="C10" s="131" t="s">
        <v>500</v>
      </c>
      <c r="I10" s="131" t="s">
        <v>537</v>
      </c>
    </row>
    <row r="11" spans="2:3" ht="15">
      <c r="B11" s="259">
        <f>B10*Conversions!D16</f>
        <v>1985000000</v>
      </c>
      <c r="C11" s="131" t="s">
        <v>501</v>
      </c>
    </row>
    <row r="13" spans="1:5" ht="15">
      <c r="A13" s="131" t="s">
        <v>502</v>
      </c>
      <c r="B13" s="261">
        <f>B11/B8</f>
        <v>5.3742192488893275E-06</v>
      </c>
      <c r="C13" s="131" t="s">
        <v>450</v>
      </c>
      <c r="E13" s="131" t="s">
        <v>503</v>
      </c>
    </row>
    <row r="15" ht="15">
      <c r="I15" s="269"/>
    </row>
    <row r="17" spans="3:6" ht="15">
      <c r="C17" s="416"/>
      <c r="D17" s="416"/>
      <c r="E17" s="416"/>
      <c r="F17" s="416"/>
    </row>
    <row r="19" spans="4:7" ht="15">
      <c r="D19" s="259"/>
      <c r="G19" s="259"/>
    </row>
    <row r="20" spans="4:7" ht="15">
      <c r="D20" s="259"/>
      <c r="G20" s="259"/>
    </row>
    <row r="21" spans="4:7" ht="15">
      <c r="D21" s="259"/>
      <c r="G21" s="259"/>
    </row>
    <row r="22" spans="4:7" ht="15">
      <c r="D22" s="259"/>
      <c r="G22" s="259"/>
    </row>
    <row r="23" spans="4:7" ht="15">
      <c r="D23" s="259"/>
      <c r="G23" s="259"/>
    </row>
    <row r="24" spans="4:7" ht="15">
      <c r="D24" s="259"/>
      <c r="G24" s="259"/>
    </row>
    <row r="25" spans="4:7" ht="15">
      <c r="D25" s="259"/>
      <c r="G25" s="259"/>
    </row>
    <row r="26" spans="4:7" ht="15">
      <c r="D26" s="259"/>
      <c r="G26" s="259"/>
    </row>
    <row r="27" spans="4:7" ht="15">
      <c r="D27" s="259"/>
      <c r="G27" s="259"/>
    </row>
    <row r="28" spans="4:7" ht="15">
      <c r="D28" s="259"/>
      <c r="G28" s="259"/>
    </row>
    <row r="29" spans="4:7" ht="15">
      <c r="D29" s="259"/>
      <c r="G29" s="259"/>
    </row>
    <row r="30" spans="4:7" ht="15">
      <c r="D30" s="259"/>
      <c r="G30" s="259"/>
    </row>
    <row r="31" spans="4:7" ht="15">
      <c r="D31" s="259"/>
      <c r="G31" s="259"/>
    </row>
    <row r="32" spans="4:8" ht="15">
      <c r="D32" s="259"/>
      <c r="G32" s="259"/>
      <c r="H32" s="259"/>
    </row>
    <row r="41" ht="15">
      <c r="I41" s="131" t="s">
        <v>538</v>
      </c>
    </row>
  </sheetData>
  <sheetProtection/>
  <mergeCells count="2">
    <mergeCell ref="C17:D17"/>
    <mergeCell ref="E17:F17"/>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L37"/>
  <sheetViews>
    <sheetView zoomScalePageLayoutView="0" workbookViewId="0" topLeftCell="A1">
      <selection activeCell="A1" sqref="A1"/>
    </sheetView>
  </sheetViews>
  <sheetFormatPr defaultColWidth="9.140625" defaultRowHeight="15"/>
  <cols>
    <col min="1" max="3" width="9.140625" style="131" customWidth="1"/>
    <col min="4" max="4" width="13.28125" style="131" bestFit="1" customWidth="1"/>
    <col min="5" max="5" width="16.28125" style="131" bestFit="1" customWidth="1"/>
    <col min="6" max="6" width="23.421875" style="131" customWidth="1"/>
    <col min="7" max="7" width="11.00390625" style="131" bestFit="1" customWidth="1"/>
    <col min="8" max="16384" width="9.140625" style="131" customWidth="1"/>
  </cols>
  <sheetData>
    <row r="1" spans="1:38" ht="20.25">
      <c r="A1" s="123"/>
      <c r="B1" s="124"/>
      <c r="C1" s="123"/>
      <c r="D1" s="124"/>
      <c r="E1" s="123"/>
      <c r="F1" s="123"/>
      <c r="G1" s="123"/>
      <c r="H1" s="170" t="s">
        <v>1</v>
      </c>
      <c r="I1" s="82"/>
      <c r="J1" s="82"/>
      <c r="K1" s="82"/>
      <c r="L1" s="82"/>
      <c r="M1" s="82"/>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2" spans="1:38" ht="12.75">
      <c r="A2" s="82"/>
      <c r="B2" s="417"/>
      <c r="C2" s="417"/>
      <c r="D2" s="417"/>
      <c r="E2" s="417"/>
      <c r="F2" s="13"/>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8" ht="12.75">
      <c r="A3" s="82"/>
      <c r="B3" s="417" t="s">
        <v>2</v>
      </c>
      <c r="C3" s="417"/>
      <c r="D3" s="417"/>
      <c r="E3" s="417"/>
      <c r="F3" s="13" t="s">
        <v>3</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38" ht="12.75">
      <c r="A4" s="82"/>
      <c r="B4" s="82">
        <v>1</v>
      </c>
      <c r="C4" s="82" t="s">
        <v>4</v>
      </c>
      <c r="D4" s="82">
        <v>2.204622</v>
      </c>
      <c r="E4" s="82" t="s">
        <v>475</v>
      </c>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ht="12.75">
      <c r="A5" s="82"/>
      <c r="B5" s="256">
        <v>1</v>
      </c>
      <c r="C5" s="131" t="s">
        <v>444</v>
      </c>
      <c r="D5" s="131">
        <v>0.6214</v>
      </c>
      <c r="E5" s="131" t="s">
        <v>476</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ht="12.75">
      <c r="A6" s="82"/>
      <c r="B6" s="257">
        <v>1</v>
      </c>
      <c r="C6" s="131" t="s">
        <v>477</v>
      </c>
      <c r="D6" s="131">
        <v>1000000</v>
      </c>
      <c r="E6" s="131" t="s">
        <v>478</v>
      </c>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38" ht="12.75">
      <c r="A7" s="82"/>
      <c r="B7" s="256">
        <v>1</v>
      </c>
      <c r="C7" s="131" t="s">
        <v>479</v>
      </c>
      <c r="D7" s="131">
        <v>1027</v>
      </c>
      <c r="E7" s="131" t="s">
        <v>478</v>
      </c>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row>
    <row r="8" spans="1:38" ht="12.75">
      <c r="A8" s="82"/>
      <c r="B8" s="256">
        <v>1</v>
      </c>
      <c r="C8" s="131" t="s">
        <v>479</v>
      </c>
      <c r="D8" s="131">
        <v>0.042</v>
      </c>
      <c r="E8" s="131" t="s">
        <v>475</v>
      </c>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row>
    <row r="9" spans="1:38" ht="12.75">
      <c r="A9" s="82"/>
      <c r="B9" s="257">
        <v>1</v>
      </c>
      <c r="C9" s="131" t="s">
        <v>462</v>
      </c>
      <c r="D9" s="131">
        <v>1341</v>
      </c>
      <c r="E9" s="131" t="s">
        <v>481</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row>
    <row r="10" spans="1:38" ht="12.75">
      <c r="A10" s="82"/>
      <c r="B10" s="256">
        <v>1</v>
      </c>
      <c r="C10" s="131" t="s">
        <v>482</v>
      </c>
      <c r="D10" s="131">
        <v>1000</v>
      </c>
      <c r="E10" s="131" t="s">
        <v>483</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row>
    <row r="11" spans="1:38" ht="12.75">
      <c r="A11" s="82"/>
      <c r="B11" s="125">
        <v>1</v>
      </c>
      <c r="C11" s="82" t="s">
        <v>484</v>
      </c>
      <c r="D11" s="258">
        <v>1000000</v>
      </c>
      <c r="E11" s="82" t="s">
        <v>485</v>
      </c>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row>
    <row r="12" spans="1:38" ht="12.75">
      <c r="A12" s="82"/>
      <c r="B12" s="125">
        <v>1</v>
      </c>
      <c r="C12" s="131" t="s">
        <v>486</v>
      </c>
      <c r="D12" s="131">
        <v>24</v>
      </c>
      <c r="E12" s="131" t="s">
        <v>487</v>
      </c>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row>
    <row r="13" spans="1:38" ht="12.75">
      <c r="A13" s="82"/>
      <c r="B13" s="125">
        <v>1</v>
      </c>
      <c r="C13" s="131" t="s">
        <v>488</v>
      </c>
      <c r="D13" s="256">
        <v>2000</v>
      </c>
      <c r="E13" s="131" t="s">
        <v>475</v>
      </c>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row>
    <row r="14" spans="1:38" ht="12.75">
      <c r="A14" s="82"/>
      <c r="B14" s="131">
        <v>1</v>
      </c>
      <c r="C14" s="131" t="s">
        <v>489</v>
      </c>
      <c r="D14" s="131">
        <v>365</v>
      </c>
      <c r="E14" s="131" t="s">
        <v>486</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row>
    <row r="15" spans="1:38" ht="12.75">
      <c r="A15" s="82"/>
      <c r="B15" s="131">
        <v>1</v>
      </c>
      <c r="C15" s="131" t="s">
        <v>490</v>
      </c>
      <c r="D15" s="259">
        <v>1000000</v>
      </c>
      <c r="E15" s="131" t="s">
        <v>485</v>
      </c>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pans="1:38" ht="12.75">
      <c r="A16" s="82"/>
      <c r="B16" s="131">
        <v>1</v>
      </c>
      <c r="C16" s="131" t="s">
        <v>491</v>
      </c>
      <c r="D16" s="259">
        <f>10^6</f>
        <v>1000000</v>
      </c>
      <c r="E16" s="131" t="s">
        <v>4</v>
      </c>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ht="12.75">
      <c r="A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8" ht="12.75">
      <c r="A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row>
    <row r="19" spans="1:38" ht="12.75">
      <c r="A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row>
    <row r="20" spans="1:38" ht="12.75">
      <c r="A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row>
    <row r="21" spans="1:38" ht="12.75">
      <c r="A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8" ht="12.75">
      <c r="A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8" ht="12.75">
      <c r="A23" s="82"/>
      <c r="B23" s="82"/>
      <c r="C23" s="82"/>
      <c r="D23" s="82"/>
      <c r="E23" s="82"/>
      <c r="F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8" ht="12.75">
      <c r="A24" s="82"/>
      <c r="B24" s="82"/>
      <c r="C24" s="82"/>
      <c r="D24" s="82"/>
      <c r="E24" s="82"/>
      <c r="F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8" ht="12.75">
      <c r="A25" s="82"/>
      <c r="B25" s="126"/>
      <c r="C25" s="127"/>
      <c r="D25" s="126"/>
      <c r="E25" s="126"/>
      <c r="F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8" ht="12.75">
      <c r="A26" s="82"/>
      <c r="B26" s="128"/>
      <c r="C26" s="129"/>
      <c r="D26" s="126"/>
      <c r="E26" s="126"/>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row>
    <row r="27" spans="1:38" ht="12.75">
      <c r="A27" s="82"/>
      <c r="B27" s="128"/>
      <c r="C27" s="129"/>
      <c r="D27" s="126"/>
      <c r="E27" s="126"/>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8" ht="12.75">
      <c r="A28" s="82"/>
      <c r="B28" s="128"/>
      <c r="C28" s="129"/>
      <c r="D28" s="126"/>
      <c r="E28" s="126"/>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2:5" ht="12.75">
      <c r="B29" s="128"/>
      <c r="C29" s="82"/>
      <c r="D29" s="82"/>
      <c r="E29" s="82"/>
    </row>
    <row r="30" spans="2:5" ht="12.75">
      <c r="B30" s="128"/>
      <c r="C30" s="82"/>
      <c r="D30" s="82"/>
      <c r="E30" s="82"/>
    </row>
    <row r="31" spans="2:5" ht="12.75">
      <c r="B31" s="118"/>
      <c r="C31" s="82"/>
      <c r="D31" s="82"/>
      <c r="E31" s="82"/>
    </row>
    <row r="37" ht="12.75">
      <c r="J37" s="130"/>
    </row>
  </sheetData>
  <sheetProtection/>
  <mergeCells count="2">
    <mergeCell ref="B3:E3"/>
    <mergeCell ref="B2:E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18"/>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190</v>
      </c>
      <c r="D3" s="13" t="s">
        <v>54</v>
      </c>
    </row>
    <row r="4" spans="3:12" ht="69.75" customHeight="1">
      <c r="C4" s="144">
        <v>1</v>
      </c>
      <c r="D4" s="418" t="s">
        <v>711</v>
      </c>
      <c r="E4" s="419"/>
      <c r="F4" s="419"/>
      <c r="G4" s="419"/>
      <c r="H4" s="419"/>
      <c r="I4" s="419"/>
      <c r="J4" s="419"/>
      <c r="K4" s="419"/>
      <c r="L4" s="419"/>
    </row>
    <row r="5" spans="3:12" ht="41.25" customHeight="1">
      <c r="C5" s="144">
        <v>2</v>
      </c>
      <c r="D5" s="418" t="s">
        <v>668</v>
      </c>
      <c r="E5" s="419"/>
      <c r="F5" s="419"/>
      <c r="G5" s="419"/>
      <c r="H5" s="419"/>
      <c r="I5" s="419"/>
      <c r="J5" s="419"/>
      <c r="K5" s="419"/>
      <c r="L5" s="419"/>
    </row>
    <row r="6" spans="3:12" ht="15">
      <c r="C6" s="144">
        <v>3</v>
      </c>
      <c r="D6" s="420" t="s">
        <v>604</v>
      </c>
      <c r="E6" s="421"/>
      <c r="F6" s="421"/>
      <c r="G6" s="421"/>
      <c r="H6" s="421"/>
      <c r="I6" s="421"/>
      <c r="J6" s="421"/>
      <c r="K6" s="421"/>
      <c r="L6" s="421"/>
    </row>
    <row r="7" spans="3:12" ht="15">
      <c r="C7" s="144">
        <v>4</v>
      </c>
      <c r="D7" s="420" t="s">
        <v>605</v>
      </c>
      <c r="E7" s="421"/>
      <c r="F7" s="421"/>
      <c r="G7" s="421"/>
      <c r="H7" s="421"/>
      <c r="I7" s="421"/>
      <c r="J7" s="421"/>
      <c r="K7" s="421"/>
      <c r="L7" s="421"/>
    </row>
    <row r="8" spans="3:12" ht="15">
      <c r="C8" s="144">
        <v>5</v>
      </c>
      <c r="D8" s="420" t="s">
        <v>606</v>
      </c>
      <c r="E8" s="421"/>
      <c r="F8" s="421"/>
      <c r="G8" s="421"/>
      <c r="H8" s="421"/>
      <c r="I8" s="421"/>
      <c r="J8" s="421"/>
      <c r="K8" s="421"/>
      <c r="L8" s="421"/>
    </row>
    <row r="9" spans="3:12" ht="33" customHeight="1">
      <c r="C9" s="144">
        <v>6</v>
      </c>
      <c r="D9" s="420" t="s">
        <v>712</v>
      </c>
      <c r="E9" s="421"/>
      <c r="F9" s="421"/>
      <c r="G9" s="421"/>
      <c r="H9" s="421"/>
      <c r="I9" s="421"/>
      <c r="J9" s="421"/>
      <c r="K9" s="421"/>
      <c r="L9" s="421"/>
    </row>
    <row r="10" spans="3:12" ht="15">
      <c r="C10" s="144">
        <v>7</v>
      </c>
      <c r="D10" s="420" t="s">
        <v>607</v>
      </c>
      <c r="E10" s="421"/>
      <c r="F10" s="421"/>
      <c r="G10" s="421"/>
      <c r="H10" s="421"/>
      <c r="I10" s="421"/>
      <c r="J10" s="421"/>
      <c r="K10" s="421"/>
      <c r="L10" s="421"/>
    </row>
    <row r="11" spans="3:12" ht="15">
      <c r="C11" s="144">
        <v>8</v>
      </c>
      <c r="D11" s="420" t="s">
        <v>608</v>
      </c>
      <c r="E11" s="421"/>
      <c r="F11" s="421"/>
      <c r="G11" s="421"/>
      <c r="H11" s="421"/>
      <c r="I11" s="421"/>
      <c r="J11" s="421"/>
      <c r="K11" s="421"/>
      <c r="L11" s="421"/>
    </row>
    <row r="12" spans="3:12" ht="15">
      <c r="C12" s="144">
        <v>9</v>
      </c>
      <c r="D12" s="420" t="s">
        <v>609</v>
      </c>
      <c r="E12" s="421"/>
      <c r="F12" s="421"/>
      <c r="G12" s="421"/>
      <c r="H12" s="421"/>
      <c r="I12" s="421"/>
      <c r="J12" s="421"/>
      <c r="K12" s="421"/>
      <c r="L12" s="421"/>
    </row>
    <row r="13" spans="3:12" ht="15">
      <c r="C13" s="144">
        <v>10</v>
      </c>
      <c r="D13" s="420" t="s">
        <v>610</v>
      </c>
      <c r="E13" s="421"/>
      <c r="F13" s="421"/>
      <c r="G13" s="421"/>
      <c r="H13" s="421"/>
      <c r="I13" s="421"/>
      <c r="J13" s="421"/>
      <c r="K13" s="421"/>
      <c r="L13" s="421"/>
    </row>
    <row r="14" spans="3:12" ht="12.75">
      <c r="C14" s="12"/>
      <c r="D14" s="12"/>
      <c r="E14" s="12"/>
      <c r="F14" s="12"/>
      <c r="G14" s="12"/>
      <c r="H14" s="12"/>
      <c r="I14" s="12"/>
      <c r="J14" s="12"/>
      <c r="K14" s="12"/>
      <c r="L14" s="12"/>
    </row>
    <row r="15" spans="3:12" ht="12.75">
      <c r="C15" s="12"/>
      <c r="D15" s="12"/>
      <c r="E15" s="12"/>
      <c r="F15" s="12"/>
      <c r="G15" s="12"/>
      <c r="H15" s="12"/>
      <c r="I15" s="12"/>
      <c r="J15" s="12"/>
      <c r="K15" s="12"/>
      <c r="L15" s="12"/>
    </row>
    <row r="16" spans="3:12" ht="12.75">
      <c r="C16" s="12"/>
      <c r="D16" s="12"/>
      <c r="E16" s="12"/>
      <c r="F16" s="12"/>
      <c r="G16" s="12"/>
      <c r="H16" s="12"/>
      <c r="I16" s="12"/>
      <c r="J16" s="12"/>
      <c r="K16" s="12"/>
      <c r="L16" s="12"/>
    </row>
    <row r="17" spans="3:12" ht="12.75">
      <c r="C17" s="12"/>
      <c r="D17" s="12"/>
      <c r="E17" s="12"/>
      <c r="F17" s="12"/>
      <c r="G17" s="12"/>
      <c r="H17" s="12"/>
      <c r="I17" s="12"/>
      <c r="J17" s="12"/>
      <c r="K17" s="12"/>
      <c r="L17" s="12"/>
    </row>
    <row r="18" spans="3:12" ht="12.75">
      <c r="C18" s="12"/>
      <c r="D18" s="12"/>
      <c r="E18" s="12"/>
      <c r="F18" s="12"/>
      <c r="G18" s="12"/>
      <c r="H18" s="12"/>
      <c r="I18" s="12"/>
      <c r="J18" s="12"/>
      <c r="K18" s="12"/>
      <c r="L18" s="12"/>
    </row>
  </sheetData>
  <sheetProtection/>
  <mergeCells count="10">
    <mergeCell ref="D4:L4"/>
    <mergeCell ref="D5:L5"/>
    <mergeCell ref="D11:L11"/>
    <mergeCell ref="D13:L13"/>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3"/>
  <dimension ref="A1:J196"/>
  <sheetViews>
    <sheetView zoomScalePageLayoutView="0" workbookViewId="0" topLeftCell="A1">
      <selection activeCell="A1" sqref="A1"/>
    </sheetView>
  </sheetViews>
  <sheetFormatPr defaultColWidth="9.140625" defaultRowHeight="15"/>
  <sheetData>
    <row r="1" ht="15">
      <c r="A1" t="s">
        <v>255</v>
      </c>
    </row>
    <row r="2" spans="1:4" ht="15">
      <c r="A2" t="s">
        <v>256</v>
      </c>
      <c r="C2" t="s">
        <v>257</v>
      </c>
      <c r="D2" t="s">
        <v>258</v>
      </c>
    </row>
    <row r="3" spans="1:6" ht="15">
      <c r="A3" t="s">
        <v>208</v>
      </c>
      <c r="B3" t="s">
        <v>259</v>
      </c>
      <c r="C3" t="str">
        <f>'Data Summary'!D4</f>
        <v>Pipeline NG Operation</v>
      </c>
      <c r="D3" t="s">
        <v>260</v>
      </c>
      <c r="E3" t="s">
        <v>261</v>
      </c>
      <c r="F3" s="197">
        <v>40553.369988425926</v>
      </c>
    </row>
    <row r="4" ht="15">
      <c r="A4" t="s">
        <v>262</v>
      </c>
    </row>
    <row r="5" ht="15">
      <c r="A5" t="s">
        <v>263</v>
      </c>
    </row>
    <row r="6" ht="15">
      <c r="A6" t="s">
        <v>264</v>
      </c>
    </row>
    <row r="7" ht="15">
      <c r="A7" t="s">
        <v>265</v>
      </c>
    </row>
    <row r="8" ht="15">
      <c r="A8" t="s">
        <v>266</v>
      </c>
    </row>
    <row r="9" ht="15">
      <c r="A9" t="s">
        <v>267</v>
      </c>
    </row>
    <row r="10" ht="15">
      <c r="A10" t="s">
        <v>268</v>
      </c>
    </row>
    <row r="12" ht="15">
      <c r="A12" t="s">
        <v>269</v>
      </c>
    </row>
    <row r="14" ht="15">
      <c r="A14" t="s">
        <v>270</v>
      </c>
    </row>
    <row r="15" ht="15">
      <c r="A15" t="s">
        <v>271</v>
      </c>
    </row>
    <row r="16" ht="15">
      <c r="A16" t="str">
        <f>'Data Summary'!D6</f>
        <v>The energy consumption and air emissions for the pipeline transmission of natural gas.</v>
      </c>
    </row>
    <row r="17" s="40" customFormat="1" ht="15">
      <c r="A17" t="str">
        <f>'Data Summary'!G13</f>
        <v>This unit process provides a summary of relevant input and output flows associated with the operation of a natural gas pipeline, including the use of electricity and combustion of natural gas used for powering compressor stations. The generation of electricity used by this unit process occurs upstream, and thus the emissions from electricity generation are not included in the boundaries of this unit process. Fugitive emissions of methane are also included.
</v>
      </c>
    </row>
    <row r="18" ht="15">
      <c r="A18" t="s">
        <v>272</v>
      </c>
    </row>
    <row r="19" spans="1:2" ht="15">
      <c r="A19" t="s">
        <v>273</v>
      </c>
      <c r="B19" t="s">
        <v>274</v>
      </c>
    </row>
    <row r="20" ht="15">
      <c r="A20" t="s">
        <v>274</v>
      </c>
    </row>
    <row r="22" ht="15">
      <c r="A22" t="s">
        <v>275</v>
      </c>
    </row>
    <row r="24" ht="15">
      <c r="A24" t="s">
        <v>276</v>
      </c>
    </row>
    <row r="25" spans="1:4" ht="15">
      <c r="A25" t="s">
        <v>277</v>
      </c>
      <c r="B25">
        <f>'Data Summary'!D12</f>
        <v>2009</v>
      </c>
      <c r="C25" t="s">
        <v>278</v>
      </c>
      <c r="D25">
        <v>0</v>
      </c>
    </row>
    <row r="26" ht="15">
      <c r="A26" t="s">
        <v>276</v>
      </c>
    </row>
    <row r="27" ht="15">
      <c r="A27" t="s">
        <v>279</v>
      </c>
    </row>
    <row r="28" ht="15">
      <c r="A28" t="s">
        <v>280</v>
      </c>
    </row>
    <row r="29" ht="15">
      <c r="A29" t="s">
        <v>281</v>
      </c>
    </row>
    <row r="30" ht="15">
      <c r="A30" t="s">
        <v>282</v>
      </c>
    </row>
    <row r="31" ht="15">
      <c r="A31" t="str">
        <f>'Data Summary'!D10</f>
        <v>United States</v>
      </c>
    </row>
    <row r="32" s="40" customFormat="1" ht="15">
      <c r="A32" s="40" t="str">
        <f>'Data Summary'!D11</f>
        <v>United States</v>
      </c>
    </row>
    <row r="33" ht="15">
      <c r="A33" t="s">
        <v>283</v>
      </c>
    </row>
    <row r="34" ht="15">
      <c r="A34" t="s">
        <v>284</v>
      </c>
    </row>
    <row r="36" ht="15">
      <c r="A36" t="s">
        <v>285</v>
      </c>
    </row>
    <row r="38" ht="15">
      <c r="A38" t="s">
        <v>286</v>
      </c>
    </row>
    <row r="40" spans="1:2" ht="15">
      <c r="A40" t="s">
        <v>287</v>
      </c>
      <c r="B40" t="s">
        <v>288</v>
      </c>
    </row>
    <row r="41" ht="15">
      <c r="A41" t="s">
        <v>289</v>
      </c>
    </row>
    <row r="43" ht="15">
      <c r="A43" t="s">
        <v>290</v>
      </c>
    </row>
    <row r="44" ht="15">
      <c r="A44" t="s">
        <v>291</v>
      </c>
    </row>
    <row r="46" ht="15">
      <c r="A46" t="s">
        <v>292</v>
      </c>
    </row>
    <row r="47" ht="15">
      <c r="A47" t="s">
        <v>293</v>
      </c>
    </row>
    <row r="48" ht="15">
      <c r="A48" t="s">
        <v>294</v>
      </c>
    </row>
    <row r="49" ht="15">
      <c r="A49" t="s">
        <v>295</v>
      </c>
    </row>
    <row r="50" ht="15">
      <c r="A50" t="str">
        <f>'Data Summary'!D13</f>
        <v>Transport Process (TP)</v>
      </c>
    </row>
    <row r="51" s="40" customFormat="1" ht="15">
      <c r="A51" s="40" t="str">
        <f>'Data Summary'!D14</f>
        <v>Gate-to-Gate Process (GG)</v>
      </c>
    </row>
    <row r="52" ht="15">
      <c r="A52" t="s">
        <v>296</v>
      </c>
    </row>
    <row r="53" ht="15">
      <c r="A53" t="s">
        <v>297</v>
      </c>
    </row>
    <row r="55" ht="15">
      <c r="A55" t="s">
        <v>298</v>
      </c>
    </row>
    <row r="57" ht="15">
      <c r="A57" t="s">
        <v>299</v>
      </c>
    </row>
    <row r="59" ht="15">
      <c r="A59" t="s">
        <v>300</v>
      </c>
    </row>
    <row r="61" ht="15">
      <c r="A61" t="s">
        <v>301</v>
      </c>
    </row>
    <row r="62" ht="15">
      <c r="A62" t="s">
        <v>302</v>
      </c>
    </row>
    <row r="64" ht="15">
      <c r="A64" t="s">
        <v>303</v>
      </c>
    </row>
    <row r="66" ht="15">
      <c r="A66" t="s">
        <v>304</v>
      </c>
    </row>
    <row r="68" ht="15">
      <c r="A68" t="s">
        <v>305</v>
      </c>
    </row>
    <row r="70" ht="15">
      <c r="A70" t="s">
        <v>306</v>
      </c>
    </row>
    <row r="72" ht="15">
      <c r="A72" t="s">
        <v>307</v>
      </c>
    </row>
    <row r="74" ht="15">
      <c r="A74" t="s">
        <v>308</v>
      </c>
    </row>
    <row r="76" ht="15">
      <c r="A76" t="s">
        <v>309</v>
      </c>
    </row>
    <row r="78" spans="1:3" ht="15">
      <c r="A78" t="s">
        <v>310</v>
      </c>
      <c r="B78" s="198">
        <v>0</v>
      </c>
      <c r="C78" t="s">
        <v>311</v>
      </c>
    </row>
    <row r="80" ht="15">
      <c r="A80" t="s">
        <v>312</v>
      </c>
    </row>
    <row r="82" ht="15">
      <c r="A82" t="s">
        <v>313</v>
      </c>
    </row>
    <row r="84" ht="15">
      <c r="A84" t="s">
        <v>314</v>
      </c>
    </row>
    <row r="86" ht="15">
      <c r="A86" t="s">
        <v>315</v>
      </c>
    </row>
    <row r="88" ht="15">
      <c r="A88" t="s">
        <v>115</v>
      </c>
    </row>
    <row r="89" ht="15">
      <c r="A89" t="s">
        <v>316</v>
      </c>
    </row>
    <row r="91" ht="15">
      <c r="A91" t="s">
        <v>317</v>
      </c>
    </row>
    <row r="92" ht="15">
      <c r="A92" t="s">
        <v>318</v>
      </c>
    </row>
    <row r="94" ht="15">
      <c r="A94" t="s">
        <v>319</v>
      </c>
    </row>
    <row r="95" spans="1:6" ht="15">
      <c r="A95" t="s">
        <v>320</v>
      </c>
      <c r="B95" t="s">
        <v>321</v>
      </c>
      <c r="C95" t="s">
        <v>322</v>
      </c>
      <c r="D95" t="s">
        <v>323</v>
      </c>
      <c r="E95" t="s">
        <v>324</v>
      </c>
      <c r="F95" t="s">
        <v>325</v>
      </c>
    </row>
    <row r="96" ht="15">
      <c r="A96" t="s">
        <v>326</v>
      </c>
    </row>
    <row r="97" ht="15">
      <c r="A97" t="s">
        <v>327</v>
      </c>
    </row>
    <row r="98" ht="15">
      <c r="A98" t="s">
        <v>328</v>
      </c>
    </row>
    <row r="100" ht="15">
      <c r="A100" t="s">
        <v>329</v>
      </c>
    </row>
    <row r="102" ht="15">
      <c r="A102" t="s">
        <v>330</v>
      </c>
    </row>
    <row r="104" ht="15">
      <c r="A104" t="s">
        <v>331</v>
      </c>
    </row>
    <row r="105" ht="15">
      <c r="A105" t="s">
        <v>331</v>
      </c>
    </row>
    <row r="107" ht="15">
      <c r="A107" t="s">
        <v>332</v>
      </c>
    </row>
    <row r="108" ht="15">
      <c r="A108" t="s">
        <v>332</v>
      </c>
    </row>
    <row r="109" ht="15">
      <c r="A109" t="s">
        <v>333</v>
      </c>
    </row>
    <row r="110" ht="15">
      <c r="A110" t="s">
        <v>334</v>
      </c>
    </row>
    <row r="112" ht="15">
      <c r="A112" t="s">
        <v>335</v>
      </c>
    </row>
    <row r="113" spans="1:2" ht="15">
      <c r="A113" t="s">
        <v>336</v>
      </c>
      <c r="B113" t="s">
        <v>337</v>
      </c>
    </row>
    <row r="114" ht="15">
      <c r="A114" t="s">
        <v>338</v>
      </c>
    </row>
    <row r="115" ht="15">
      <c r="A115" t="s">
        <v>339</v>
      </c>
    </row>
    <row r="116" ht="15">
      <c r="A116" t="s">
        <v>340</v>
      </c>
    </row>
    <row r="117" ht="15">
      <c r="A117" t="s">
        <v>341</v>
      </c>
    </row>
    <row r="119" spans="1:2" ht="15">
      <c r="A119" t="s">
        <v>25</v>
      </c>
      <c r="B119" t="s">
        <v>342</v>
      </c>
    </row>
    <row r="120" spans="1:2" ht="15">
      <c r="A120" t="s">
        <v>343</v>
      </c>
      <c r="B120" t="s">
        <v>344</v>
      </c>
    </row>
    <row r="121" ht="15">
      <c r="A121" t="s">
        <v>345</v>
      </c>
    </row>
    <row r="123" ht="15">
      <c r="A123" t="s">
        <v>346</v>
      </c>
    </row>
    <row r="124" ht="15">
      <c r="A124" t="s">
        <v>98</v>
      </c>
    </row>
    <row r="125" spans="1:7" ht="15">
      <c r="A125" t="s">
        <v>98</v>
      </c>
      <c r="B125" t="s">
        <v>91</v>
      </c>
      <c r="C125" t="s">
        <v>92</v>
      </c>
      <c r="D125" t="s">
        <v>347</v>
      </c>
      <c r="E125" t="s">
        <v>348</v>
      </c>
      <c r="F125" t="s">
        <v>349</v>
      </c>
      <c r="G125" t="s">
        <v>350</v>
      </c>
    </row>
    <row r="126" spans="1:7" s="40" customFormat="1" ht="15">
      <c r="A126" s="40" t="str">
        <f>'Data Summary'!C23</f>
        <v>DISTANCE</v>
      </c>
      <c r="B126" s="40">
        <f>IF('Data Summary'!D23="","",'Data Summary'!D23)</f>
      </c>
      <c r="C126" s="40">
        <f>'Data Summary'!E23</f>
        <v>971</v>
      </c>
      <c r="D126" s="40">
        <f>IF('Data Summary'!F23="","",'Data Summary'!F23)</f>
      </c>
      <c r="E126" s="216">
        <f>IF('Data Summary'!G23="","",'Data Summary'!G23)</f>
      </c>
      <c r="G126" s="40" t="str">
        <f>'Data Summary'!J23</f>
        <v>[km] Distance of natural gas transport, used to scale fugitive emissions of methane and to determine number of required compressor stations.</v>
      </c>
    </row>
    <row r="127" spans="1:7" s="40" customFormat="1" ht="15">
      <c r="A127" s="40" t="str">
        <f>'Data Summary'!C24</f>
        <v>SHARE_RECIP</v>
      </c>
      <c r="B127" s="216" t="str">
        <f>IF('Data Summary'!D24="","",'Data Summary'!D24)</f>
        <v>1-SHARE_TURBINE-SHARE_MOTOR</v>
      </c>
      <c r="C127" s="40">
        <f>'Data Summary'!E24</f>
        <v>0.78</v>
      </c>
      <c r="D127" s="216">
        <f>IF('Data Summary'!F24="","",'Data Summary'!F24)</f>
      </c>
      <c r="E127" s="216">
        <f>IF('Data Summary'!G24="","",'Data Summary'!G24)</f>
      </c>
      <c r="G127" s="40" t="str">
        <f>'Data Summary'!J24</f>
        <v>[dimensionless] Number of compressor stations required, based on natural gas transport distance and spacing between compressor stations.</v>
      </c>
    </row>
    <row r="128" spans="1:7" s="40" customFormat="1" ht="15">
      <c r="A128" s="40" t="str">
        <f>'Data Summary'!C25</f>
        <v>SHARE_TURBINE</v>
      </c>
      <c r="B128" s="216">
        <f>IF('Data Summary'!D25="","",'Data Summary'!D25)</f>
      </c>
      <c r="C128" s="40">
        <f>'Data Summary'!E25</f>
        <v>0.19</v>
      </c>
      <c r="D128" s="216">
        <f>IF('Data Summary'!F25="","",'Data Summary'!F25)</f>
      </c>
      <c r="E128" s="216">
        <f>IF('Data Summary'!G25="","",'Data Summary'!G25)</f>
      </c>
      <c r="G128" s="40" t="str">
        <f>'Data Summary'!J25</f>
        <v>[dimensionless] Fraction of total compressor energy supplied by reciprocating compressors.</v>
      </c>
    </row>
    <row r="129" spans="1:7" s="40" customFormat="1" ht="15">
      <c r="A129" s="40" t="str">
        <f>'Data Summary'!C26</f>
        <v>SHARE_MOTOR</v>
      </c>
      <c r="B129" s="216">
        <f>IF('Data Summary'!D26="","",'Data Summary'!D26)</f>
      </c>
      <c r="C129" s="40">
        <f>'Data Summary'!E26</f>
        <v>0.03</v>
      </c>
      <c r="D129" s="216">
        <f>IF('Data Summary'!F26="","",'Data Summary'!F26)</f>
      </c>
      <c r="E129" s="216">
        <f>IF('Data Summary'!G26="","",'Data Summary'!G26)</f>
      </c>
      <c r="G129" s="40" t="str">
        <f>'Data Summary'!J26</f>
        <v>[dimensionless] Fraction of total compressor energy supplied by natural gas turbine centrifugal compressors.</v>
      </c>
    </row>
    <row r="130" spans="1:7" s="40" customFormat="1" ht="15">
      <c r="A130" s="40" t="str">
        <f>'Data Summary'!C27</f>
        <v>NG_FUEL_RATE</v>
      </c>
      <c r="B130" s="216">
        <f>IF('Data Summary'!D27="","",'Data Summary'!D27)</f>
      </c>
      <c r="C130" s="40">
        <f>'Data Summary'!E27</f>
        <v>1.0148179602614907E-05</v>
      </c>
      <c r="D130" s="216">
        <f>IF('Data Summary'!F27="","",'Data Summary'!F27)</f>
      </c>
      <c r="E130" s="216">
        <f>IF('Data Summary'!G27="","",'Data Summary'!G27)</f>
      </c>
      <c r="G130" s="40" t="str">
        <f>'Data Summary'!J27</f>
        <v>[kg/kg-km] NG combustion rate (for  fuel) in transmission pipelines</v>
      </c>
    </row>
    <row r="131" spans="1:7" s="40" customFormat="1" ht="15">
      <c r="A131" s="40" t="str">
        <f>'Data Summary'!C28</f>
        <v>NG_fuel_recip</v>
      </c>
      <c r="B131" s="216" t="str">
        <f>IF('Data Summary'!D28="","",'Data Summary'!D28)</f>
        <v>SHARE_RECIP*NG_FUEL_RATE*DISTANCE</v>
      </c>
      <c r="C131" s="40">
        <f>'Data Summary'!E28</f>
        <v>0.007686028267428478</v>
      </c>
      <c r="D131" s="216">
        <f>IF('Data Summary'!F28="","",'Data Summary'!F28)</f>
      </c>
      <c r="E131" s="216">
        <f>IF('Data Summary'!G28="","",'Data Summary'!G28)</f>
      </c>
      <c r="G131" s="40" t="str">
        <f>'Data Summary'!J28</f>
        <v>[kg/kg] Mass of NG combusted in reciprocating compressors as fuel for pipeline transmission.</v>
      </c>
    </row>
    <row r="132" s="40" customFormat="1" ht="15"/>
    <row r="133" s="40" customFormat="1" ht="15"/>
    <row r="134" spans="1:2" ht="15">
      <c r="A134" t="s">
        <v>115</v>
      </c>
      <c r="B134" t="s">
        <v>361</v>
      </c>
    </row>
    <row r="135" ht="15">
      <c r="A135" t="s">
        <v>362</v>
      </c>
    </row>
    <row r="136" spans="1:10" ht="15">
      <c r="A136" t="s">
        <v>363</v>
      </c>
      <c r="B136" t="s">
        <v>191</v>
      </c>
      <c r="C136" t="s">
        <v>364</v>
      </c>
      <c r="D136" t="s">
        <v>108</v>
      </c>
      <c r="E136" t="s">
        <v>107</v>
      </c>
      <c r="F136" t="s">
        <v>100</v>
      </c>
      <c r="G136" t="s">
        <v>365</v>
      </c>
      <c r="H136" t="s">
        <v>349</v>
      </c>
      <c r="I136" t="s">
        <v>104</v>
      </c>
      <c r="J136" t="s">
        <v>366</v>
      </c>
    </row>
    <row r="137" spans="1:10" ht="15">
      <c r="A137" t="str">
        <f>IF('Data Summary'!C67="","",'Data Summary'!C67)</f>
        <v>ELCuse_motor</v>
      </c>
      <c r="B137" t="str">
        <f>'Data Summary'!D67</f>
        <v>electricity</v>
      </c>
      <c r="D137" s="199">
        <f>'Data Summary'!E67</f>
        <v>1</v>
      </c>
      <c r="E137">
        <f>'Data Summary'!E67</f>
        <v>1</v>
      </c>
      <c r="F137" t="str">
        <f>'Data Summary'!J67</f>
        <v>MWh</v>
      </c>
      <c r="G137" t="str">
        <f>IF('Data Summary'!K67="","",'Data Summary'!K67)</f>
        <v>x</v>
      </c>
      <c r="H137" s="198">
        <v>0</v>
      </c>
      <c r="I137">
        <f>'Data Summary'!L67</f>
        <v>0</v>
      </c>
      <c r="J137" t="str">
        <f>'Data Summary'!N67</f>
        <v>[Technosphere] Electricity used by electrically-powered pipeline compressors (use average North American power mix)</v>
      </c>
    </row>
    <row r="138" spans="1:10" s="216" customFormat="1" ht="15">
      <c r="A138" s="216" t="str">
        <f>IF('Data Summary'!C68="","",'Data Summary'!C68)</f>
        <v>NG_input</v>
      </c>
      <c r="B138" s="216" t="str">
        <f>'Data Summary'!D68</f>
        <v>natural gas</v>
      </c>
      <c r="D138" s="199">
        <f>'Data Summary'!E68</f>
        <v>1</v>
      </c>
      <c r="E138" s="216">
        <f>'Data Summary'!E68</f>
        <v>1</v>
      </c>
      <c r="F138" s="216" t="str">
        <f>'Data Summary'!J68</f>
        <v>kg</v>
      </c>
      <c r="G138" s="216" t="str">
        <f>IF('Data Summary'!K68="","",'Data Summary'!K68)</f>
        <v>x</v>
      </c>
      <c r="H138" s="198">
        <v>0</v>
      </c>
      <c r="I138" s="216">
        <f>'Data Summary'!L68</f>
        <v>0</v>
      </c>
      <c r="J138" s="216" t="str">
        <f>'Data Summary'!N68</f>
        <v>[Technosphere] Natural gas input to a transmission pipeline; accounts for 3 possible fates for natural gas: product, compressor fuel, or fugitive emission.</v>
      </c>
    </row>
    <row r="139" ht="15">
      <c r="A139" t="s">
        <v>369</v>
      </c>
    </row>
    <row r="140" spans="1:10" ht="15">
      <c r="A140" t="s">
        <v>363</v>
      </c>
      <c r="B140" t="s">
        <v>191</v>
      </c>
      <c r="C140" t="s">
        <v>364</v>
      </c>
      <c r="D140" t="s">
        <v>108</v>
      </c>
      <c r="E140" t="s">
        <v>107</v>
      </c>
      <c r="F140" t="s">
        <v>100</v>
      </c>
      <c r="G140" t="s">
        <v>365</v>
      </c>
      <c r="H140" t="s">
        <v>349</v>
      </c>
      <c r="I140" t="s">
        <v>104</v>
      </c>
      <c r="J140" t="s">
        <v>366</v>
      </c>
    </row>
    <row r="141" spans="1:10" ht="15">
      <c r="A141">
        <f>IF('Data Summary'!C81="","",'Data Summary'!C81)</f>
      </c>
      <c r="B141" t="str">
        <f>'Data Summary'!D81</f>
        <v>natural gas transport by pipeline [Insert]</v>
      </c>
      <c r="D141" s="209">
        <f>'Data Summary'!I81</f>
        <v>1</v>
      </c>
      <c r="E141">
        <f>'Data Summary'!E81</f>
        <v>1</v>
      </c>
      <c r="F141" t="s">
        <v>4</v>
      </c>
      <c r="G141" t="str">
        <f>IF('Data Summary'!K81="","",'Data Summary'!K81)</f>
        <v>x</v>
      </c>
      <c r="H141" s="198">
        <v>0</v>
      </c>
      <c r="I141">
        <f>'Data Summary'!L81</f>
        <v>0</v>
      </c>
      <c r="J141" t="str">
        <f>'Data Summary'!N81</f>
        <v>Reference flow (the transport of 1 kg of natural gas by a transmission pipeline)</v>
      </c>
    </row>
    <row r="142" spans="1:10" ht="15">
      <c r="A142" s="216" t="str">
        <f>IF('Data Summary'!C82="","",'Data Summary'!C82)</f>
        <v>air_CO2</v>
      </c>
      <c r="B142" s="40" t="str">
        <f>'Data Summary'!D82</f>
        <v>Carbon dioxide [Inorganic emissions to air]</v>
      </c>
      <c r="C142" s="40"/>
      <c r="D142" s="209">
        <f>'Data Summary'!I82</f>
        <v>0.025709459553426538</v>
      </c>
      <c r="E142" s="40">
        <f>'Data Summary'!E82</f>
        <v>1</v>
      </c>
      <c r="F142" s="40" t="s">
        <v>4</v>
      </c>
      <c r="G142" s="216">
        <f>IF('Data Summary'!K82="","",'Data Summary'!K82)</f>
      </c>
      <c r="H142" s="198">
        <v>0</v>
      </c>
      <c r="I142" s="40">
        <f>'Data Summary'!L82</f>
        <v>0</v>
      </c>
      <c r="J142" s="40" t="str">
        <f>'Data Summary'!N82</f>
        <v>Emission to air</v>
      </c>
    </row>
    <row r="143" spans="1:10" ht="15">
      <c r="A143" s="216" t="str">
        <f>IF('Data Summary'!C83="","",'Data Summary'!C83)</f>
        <v>air_CH4</v>
      </c>
      <c r="B143" s="40" t="str">
        <f>'Data Summary'!D83</f>
        <v>Methane [Organic emissions to air (group VOC)]</v>
      </c>
      <c r="C143" s="40"/>
      <c r="D143" s="209">
        <f>'Data Summary'!I83</f>
        <v>0.005218366890671537</v>
      </c>
      <c r="E143" s="40">
        <f>'Data Summary'!E83</f>
        <v>1</v>
      </c>
      <c r="F143" s="40" t="s">
        <v>4</v>
      </c>
      <c r="G143" s="216">
        <f>IF('Data Summary'!K83="","",'Data Summary'!K83)</f>
      </c>
      <c r="H143" s="198">
        <v>0</v>
      </c>
      <c r="I143" s="40">
        <f>'Data Summary'!L83</f>
        <v>0</v>
      </c>
      <c r="J143" s="40" t="str">
        <f>'Data Summary'!N83</f>
        <v>Emission to air</v>
      </c>
    </row>
    <row r="144" spans="1:10" ht="15">
      <c r="A144" s="216" t="str">
        <f>IF('Data Summary'!C84="","",'Data Summary'!C84)</f>
        <v>air_N2O</v>
      </c>
      <c r="B144" s="40" t="str">
        <f>'Data Summary'!D84</f>
        <v>Nitrous oxide (laughing gas) [Inorganic emissions to air]</v>
      </c>
      <c r="C144" s="40"/>
      <c r="D144" s="209">
        <f>'Data Summary'!I84</f>
        <v>1.373420051120255E-07</v>
      </c>
      <c r="E144" s="40">
        <f>'Data Summary'!E84</f>
        <v>1</v>
      </c>
      <c r="F144" s="40" t="s">
        <v>4</v>
      </c>
      <c r="G144" s="216">
        <f>IF('Data Summary'!K84="","",'Data Summary'!K84)</f>
      </c>
      <c r="H144" s="198">
        <v>0</v>
      </c>
      <c r="I144" s="40">
        <f>'Data Summary'!L84</f>
        <v>0</v>
      </c>
      <c r="J144" s="40" t="str">
        <f>'Data Summary'!N84</f>
        <v>Emission to air</v>
      </c>
    </row>
    <row r="145" spans="1:10" ht="15">
      <c r="A145" s="216">
        <f>IF('Data Summary'!C85="","",'Data Summary'!C85)</f>
      </c>
      <c r="B145" s="40" t="str">
        <f>'Data Summary'!D85</f>
        <v>Nitrogen oxides [Inorganic emissions to air]</v>
      </c>
      <c r="C145" s="40"/>
      <c r="D145" s="209">
        <f>'Data Summary'!I85</f>
        <v>0</v>
      </c>
      <c r="E145" s="40">
        <f>'Data Summary'!E85</f>
        <v>0</v>
      </c>
      <c r="F145" s="40" t="s">
        <v>4</v>
      </c>
      <c r="G145" s="216">
        <f>IF('Data Summary'!K85="","",'Data Summary'!K85)</f>
      </c>
      <c r="H145" s="198">
        <v>0</v>
      </c>
      <c r="I145" s="40">
        <f>'Data Summary'!L85</f>
        <v>0</v>
      </c>
      <c r="J145" s="40" t="str">
        <f>'Data Summary'!N85</f>
        <v>Emission to air</v>
      </c>
    </row>
    <row r="146" spans="1:10" ht="15">
      <c r="A146" s="216">
        <f>IF('Data Summary'!C86="","",'Data Summary'!C86)</f>
      </c>
      <c r="B146" s="40" t="str">
        <f>'Data Summary'!D86</f>
        <v>Sulphur dioxide [Inorganic emissions to air]</v>
      </c>
      <c r="C146" s="40"/>
      <c r="D146" s="209">
        <f>'Data Summary'!I86</f>
        <v>0</v>
      </c>
      <c r="E146" s="40">
        <f>'Data Summary'!E86</f>
        <v>0</v>
      </c>
      <c r="F146" s="40" t="s">
        <v>4</v>
      </c>
      <c r="G146" s="216">
        <f>IF('Data Summary'!K86="","",'Data Summary'!K86)</f>
      </c>
      <c r="H146" s="198">
        <v>0</v>
      </c>
      <c r="I146" s="40">
        <f>'Data Summary'!L86</f>
        <v>0</v>
      </c>
      <c r="J146" s="40" t="str">
        <f>'Data Summary'!N86</f>
        <v>Emission to air</v>
      </c>
    </row>
    <row r="147" spans="1:10" ht="15">
      <c r="A147" s="216">
        <f>IF('Data Summary'!C87="","",'Data Summary'!C87)</f>
      </c>
      <c r="B147" s="40" t="str">
        <f>'Data Summary'!D87</f>
        <v>Sulphur oxides [Inorganic emissions to air]</v>
      </c>
      <c r="C147" s="40"/>
      <c r="D147" s="209">
        <f>'Data Summary'!I87</f>
        <v>0</v>
      </c>
      <c r="E147" s="40">
        <f>'Data Summary'!E87</f>
        <v>0</v>
      </c>
      <c r="F147" s="40" t="s">
        <v>4</v>
      </c>
      <c r="G147" s="216">
        <f>IF('Data Summary'!K87="","",'Data Summary'!K87)</f>
      </c>
      <c r="H147" s="198">
        <v>0</v>
      </c>
      <c r="I147" s="40">
        <f>'Data Summary'!L87</f>
        <v>0</v>
      </c>
      <c r="J147" s="40" t="str">
        <f>'Data Summary'!N87</f>
        <v>Emission to air</v>
      </c>
    </row>
    <row r="148" spans="1:10" ht="15">
      <c r="A148" s="216">
        <f>IF('Data Summary'!C88="","",'Data Summary'!C88)</f>
      </c>
      <c r="B148" s="40" t="str">
        <f>'Data Summary'!D88</f>
        <v>Carbon monoxide [Inorganic emissions to air]</v>
      </c>
      <c r="C148" s="40"/>
      <c r="D148" s="209">
        <f>'Data Summary'!I88</f>
        <v>0</v>
      </c>
      <c r="E148" s="40">
        <f>'Data Summary'!E88</f>
        <v>0</v>
      </c>
      <c r="F148" s="40" t="s">
        <v>4</v>
      </c>
      <c r="G148" s="216">
        <f>IF('Data Summary'!K88="","",'Data Summary'!K88)</f>
      </c>
      <c r="H148" s="198">
        <v>0</v>
      </c>
      <c r="I148" s="40">
        <f>'Data Summary'!L88</f>
        <v>0</v>
      </c>
      <c r="J148" s="40" t="str">
        <f>'Data Summary'!N88</f>
        <v>Emission to air</v>
      </c>
    </row>
    <row r="149" spans="1:10" ht="15">
      <c r="A149" s="216">
        <f>IF('Data Summary'!C89="","",'Data Summary'!C89)</f>
      </c>
      <c r="B149" s="40" t="str">
        <f>'Data Summary'!D89</f>
        <v>NMVOC (unspecified) [Group NMVOC to air]</v>
      </c>
      <c r="C149" s="40"/>
      <c r="D149" s="209">
        <f>'Data Summary'!I89</f>
        <v>0</v>
      </c>
      <c r="E149" s="40">
        <f>'Data Summary'!E89</f>
        <v>0</v>
      </c>
      <c r="F149" s="40" t="s">
        <v>4</v>
      </c>
      <c r="G149" s="216">
        <f>IF('Data Summary'!K89="","",'Data Summary'!K89)</f>
      </c>
      <c r="H149" s="198">
        <v>0</v>
      </c>
      <c r="I149" s="40">
        <f>'Data Summary'!L89</f>
        <v>0</v>
      </c>
      <c r="J149" s="40" t="str">
        <f>'Data Summary'!N89</f>
        <v>Emission to air</v>
      </c>
    </row>
    <row r="150" ht="15">
      <c r="A150" t="s">
        <v>366</v>
      </c>
    </row>
    <row r="152" ht="15">
      <c r="A152" t="s">
        <v>374</v>
      </c>
    </row>
    <row r="153" spans="1:9" ht="15">
      <c r="A153" t="s">
        <v>363</v>
      </c>
      <c r="B153" t="s">
        <v>191</v>
      </c>
      <c r="C153" t="s">
        <v>375</v>
      </c>
      <c r="D153" t="s">
        <v>108</v>
      </c>
      <c r="E153" t="s">
        <v>376</v>
      </c>
      <c r="F153" t="s">
        <v>100</v>
      </c>
      <c r="G153" t="s">
        <v>377</v>
      </c>
      <c r="H153" t="s">
        <v>378</v>
      </c>
      <c r="I153" t="s">
        <v>100</v>
      </c>
    </row>
    <row r="154" spans="1:9" ht="15">
      <c r="A154" t="s">
        <v>360</v>
      </c>
      <c r="B154" t="s">
        <v>367</v>
      </c>
      <c r="C154" t="s">
        <v>362</v>
      </c>
      <c r="D154" t="s">
        <v>379</v>
      </c>
      <c r="E154">
        <v>0</v>
      </c>
      <c r="F154" t="s">
        <v>380</v>
      </c>
      <c r="G154" s="198">
        <v>0</v>
      </c>
      <c r="H154">
        <v>0</v>
      </c>
      <c r="I154" t="s">
        <v>380</v>
      </c>
    </row>
    <row r="155" spans="1:9" ht="15">
      <c r="A155" t="s">
        <v>351</v>
      </c>
      <c r="B155" t="s">
        <v>368</v>
      </c>
      <c r="C155" t="s">
        <v>362</v>
      </c>
      <c r="D155" t="s">
        <v>381</v>
      </c>
      <c r="E155">
        <v>0</v>
      </c>
      <c r="F155" t="s">
        <v>380</v>
      </c>
      <c r="G155" s="198">
        <v>0</v>
      </c>
      <c r="H155">
        <v>0</v>
      </c>
      <c r="I155" t="s">
        <v>380</v>
      </c>
    </row>
    <row r="156" spans="2:9" ht="15">
      <c r="B156" t="s">
        <v>370</v>
      </c>
      <c r="C156" t="s">
        <v>369</v>
      </c>
      <c r="D156" t="s">
        <v>382</v>
      </c>
      <c r="E156">
        <v>0</v>
      </c>
      <c r="F156" t="s">
        <v>380</v>
      </c>
      <c r="G156" s="198">
        <v>0</v>
      </c>
      <c r="H156">
        <v>0</v>
      </c>
      <c r="I156" t="s">
        <v>380</v>
      </c>
    </row>
    <row r="157" spans="1:9" ht="15">
      <c r="A157" t="s">
        <v>354</v>
      </c>
      <c r="B157" t="s">
        <v>211</v>
      </c>
      <c r="C157" t="s">
        <v>369</v>
      </c>
      <c r="D157" t="s">
        <v>383</v>
      </c>
      <c r="E157">
        <v>0</v>
      </c>
      <c r="F157" t="s">
        <v>380</v>
      </c>
      <c r="G157" s="198">
        <v>0</v>
      </c>
      <c r="H157">
        <v>0</v>
      </c>
      <c r="I157" t="s">
        <v>380</v>
      </c>
    </row>
    <row r="158" spans="1:9" ht="15">
      <c r="A158" t="s">
        <v>353</v>
      </c>
      <c r="B158" t="s">
        <v>212</v>
      </c>
      <c r="C158" t="s">
        <v>369</v>
      </c>
      <c r="D158" t="s">
        <v>384</v>
      </c>
      <c r="E158">
        <v>0</v>
      </c>
      <c r="F158" t="s">
        <v>380</v>
      </c>
      <c r="G158" s="198">
        <v>0</v>
      </c>
      <c r="H158">
        <v>0</v>
      </c>
      <c r="I158" t="s">
        <v>380</v>
      </c>
    </row>
    <row r="159" spans="1:9" ht="15">
      <c r="A159" t="s">
        <v>357</v>
      </c>
      <c r="B159" t="s">
        <v>248</v>
      </c>
      <c r="C159" t="s">
        <v>369</v>
      </c>
      <c r="D159" t="s">
        <v>385</v>
      </c>
      <c r="E159">
        <v>0</v>
      </c>
      <c r="F159" t="s">
        <v>380</v>
      </c>
      <c r="G159" s="198">
        <v>0</v>
      </c>
      <c r="H159">
        <v>0</v>
      </c>
      <c r="I159" t="s">
        <v>380</v>
      </c>
    </row>
    <row r="160" spans="1:9" ht="15">
      <c r="A160" t="s">
        <v>352</v>
      </c>
      <c r="B160" t="s">
        <v>213</v>
      </c>
      <c r="C160" t="s">
        <v>369</v>
      </c>
      <c r="D160" t="s">
        <v>386</v>
      </c>
      <c r="E160">
        <v>0</v>
      </c>
      <c r="F160" t="s">
        <v>380</v>
      </c>
      <c r="G160" s="198">
        <v>0</v>
      </c>
      <c r="H160">
        <v>0</v>
      </c>
      <c r="I160" t="s">
        <v>380</v>
      </c>
    </row>
    <row r="161" spans="1:9" ht="15">
      <c r="A161" t="s">
        <v>356</v>
      </c>
      <c r="B161" t="s">
        <v>372</v>
      </c>
      <c r="C161" t="s">
        <v>369</v>
      </c>
      <c r="D161" t="s">
        <v>387</v>
      </c>
      <c r="E161">
        <v>0</v>
      </c>
      <c r="F161" t="s">
        <v>380</v>
      </c>
      <c r="G161" s="198">
        <v>0</v>
      </c>
      <c r="H161">
        <v>0</v>
      </c>
      <c r="I161" t="s">
        <v>380</v>
      </c>
    </row>
    <row r="162" spans="1:9" ht="15">
      <c r="A162" t="s">
        <v>355</v>
      </c>
      <c r="B162" t="s">
        <v>214</v>
      </c>
      <c r="C162" t="s">
        <v>369</v>
      </c>
      <c r="D162" t="s">
        <v>388</v>
      </c>
      <c r="E162">
        <v>0</v>
      </c>
      <c r="F162" t="s">
        <v>380</v>
      </c>
      <c r="G162" s="198">
        <v>0</v>
      </c>
      <c r="H162">
        <v>0</v>
      </c>
      <c r="I162" t="s">
        <v>380</v>
      </c>
    </row>
    <row r="163" spans="1:9" ht="15">
      <c r="A163" t="s">
        <v>358</v>
      </c>
      <c r="B163" t="s">
        <v>216</v>
      </c>
      <c r="C163" t="s">
        <v>369</v>
      </c>
      <c r="D163" t="s">
        <v>389</v>
      </c>
      <c r="E163">
        <v>0</v>
      </c>
      <c r="F163" t="s">
        <v>380</v>
      </c>
      <c r="G163" s="198">
        <v>0</v>
      </c>
      <c r="H163">
        <v>0</v>
      </c>
      <c r="I163" t="s">
        <v>380</v>
      </c>
    </row>
    <row r="164" spans="1:9" ht="15">
      <c r="A164" t="s">
        <v>359</v>
      </c>
      <c r="B164" t="s">
        <v>373</v>
      </c>
      <c r="C164" t="s">
        <v>369</v>
      </c>
      <c r="D164" t="s">
        <v>390</v>
      </c>
      <c r="E164">
        <v>0</v>
      </c>
      <c r="F164" t="s">
        <v>380</v>
      </c>
      <c r="G164" s="198">
        <v>0</v>
      </c>
      <c r="H164">
        <v>0</v>
      </c>
      <c r="I164" t="s">
        <v>380</v>
      </c>
    </row>
    <row r="165" ht="15">
      <c r="A165" t="s">
        <v>391</v>
      </c>
    </row>
    <row r="166" spans="1:9" ht="15">
      <c r="A166" t="s">
        <v>363</v>
      </c>
      <c r="B166" t="s">
        <v>392</v>
      </c>
      <c r="C166" t="s">
        <v>393</v>
      </c>
      <c r="D166" t="s">
        <v>100</v>
      </c>
      <c r="E166" t="s">
        <v>394</v>
      </c>
      <c r="F166" t="s">
        <v>100</v>
      </c>
      <c r="G166" t="s">
        <v>377</v>
      </c>
      <c r="H166" t="s">
        <v>378</v>
      </c>
      <c r="I166" t="s">
        <v>100</v>
      </c>
    </row>
    <row r="167" ht="15">
      <c r="A167" t="s">
        <v>395</v>
      </c>
    </row>
    <row r="168" spans="1:9" ht="15">
      <c r="A168" t="s">
        <v>363</v>
      </c>
      <c r="B168" t="s">
        <v>396</v>
      </c>
      <c r="C168" t="s">
        <v>393</v>
      </c>
      <c r="D168" t="s">
        <v>100</v>
      </c>
      <c r="E168" t="s">
        <v>397</v>
      </c>
      <c r="F168" t="s">
        <v>100</v>
      </c>
      <c r="G168" t="s">
        <v>377</v>
      </c>
      <c r="H168" t="s">
        <v>378</v>
      </c>
      <c r="I168" t="s">
        <v>100</v>
      </c>
    </row>
    <row r="169" ht="15">
      <c r="A169" t="s">
        <v>398</v>
      </c>
    </row>
    <row r="170" spans="1:2" ht="15">
      <c r="A170" t="s">
        <v>399</v>
      </c>
      <c r="B170">
        <v>1</v>
      </c>
    </row>
    <row r="171" spans="1:2" ht="15">
      <c r="A171" t="s">
        <v>277</v>
      </c>
      <c r="B171">
        <v>2008</v>
      </c>
    </row>
    <row r="172" spans="1:2" ht="15">
      <c r="A172" t="s">
        <v>115</v>
      </c>
      <c r="B172" t="s">
        <v>361</v>
      </c>
    </row>
    <row r="173" ht="15">
      <c r="A173" t="s">
        <v>366</v>
      </c>
    </row>
    <row r="175" ht="15">
      <c r="A175" t="s">
        <v>400</v>
      </c>
    </row>
    <row r="176" spans="1:10" ht="15">
      <c r="A176" t="s">
        <v>191</v>
      </c>
      <c r="B176" t="s">
        <v>364</v>
      </c>
      <c r="C176" t="s">
        <v>401</v>
      </c>
      <c r="D176" t="s">
        <v>100</v>
      </c>
      <c r="E176" t="s">
        <v>349</v>
      </c>
      <c r="F176" t="s">
        <v>104</v>
      </c>
      <c r="G176" t="s">
        <v>402</v>
      </c>
      <c r="H176" t="s">
        <v>100</v>
      </c>
      <c r="I176" t="s">
        <v>349</v>
      </c>
      <c r="J176" t="s">
        <v>104</v>
      </c>
    </row>
    <row r="177" spans="1:10" ht="15">
      <c r="A177" t="s">
        <v>403</v>
      </c>
      <c r="B177" t="s">
        <v>404</v>
      </c>
      <c r="C177">
        <v>0</v>
      </c>
      <c r="D177" t="s">
        <v>405</v>
      </c>
      <c r="E177" s="198">
        <v>0</v>
      </c>
      <c r="F177" t="s">
        <v>371</v>
      </c>
      <c r="G177">
        <v>0</v>
      </c>
      <c r="H177" t="s">
        <v>405</v>
      </c>
      <c r="I177" s="198">
        <v>0</v>
      </c>
      <c r="J177" t="s">
        <v>371</v>
      </c>
    </row>
    <row r="178" spans="1:10" ht="15">
      <c r="A178" t="s">
        <v>406</v>
      </c>
      <c r="B178" t="s">
        <v>404</v>
      </c>
      <c r="C178">
        <v>0</v>
      </c>
      <c r="D178" t="s">
        <v>405</v>
      </c>
      <c r="E178" s="198">
        <v>0</v>
      </c>
      <c r="F178" t="s">
        <v>371</v>
      </c>
      <c r="G178">
        <v>0</v>
      </c>
      <c r="H178" t="s">
        <v>405</v>
      </c>
      <c r="I178" s="198">
        <v>0</v>
      </c>
      <c r="J178" t="s">
        <v>371</v>
      </c>
    </row>
    <row r="179" spans="1:10" ht="15">
      <c r="A179" t="s">
        <v>407</v>
      </c>
      <c r="B179" t="s">
        <v>404</v>
      </c>
      <c r="C179">
        <v>0</v>
      </c>
      <c r="D179" t="s">
        <v>405</v>
      </c>
      <c r="E179" s="198">
        <v>0</v>
      </c>
      <c r="F179" t="s">
        <v>371</v>
      </c>
      <c r="G179">
        <v>0</v>
      </c>
      <c r="H179" t="s">
        <v>405</v>
      </c>
      <c r="I179" s="198">
        <v>0</v>
      </c>
      <c r="J179" t="s">
        <v>371</v>
      </c>
    </row>
    <row r="180" spans="1:10" ht="15">
      <c r="A180" t="s">
        <v>408</v>
      </c>
      <c r="B180" t="s">
        <v>404</v>
      </c>
      <c r="C180">
        <v>0</v>
      </c>
      <c r="D180" t="s">
        <v>405</v>
      </c>
      <c r="E180" s="198">
        <v>0</v>
      </c>
      <c r="F180" t="s">
        <v>371</v>
      </c>
      <c r="G180">
        <v>0</v>
      </c>
      <c r="H180" t="s">
        <v>405</v>
      </c>
      <c r="I180" s="198">
        <v>0</v>
      </c>
      <c r="J180" t="s">
        <v>371</v>
      </c>
    </row>
    <row r="181" spans="1:10" ht="15">
      <c r="A181" t="s">
        <v>409</v>
      </c>
      <c r="B181" t="s">
        <v>404</v>
      </c>
      <c r="C181">
        <v>0</v>
      </c>
      <c r="D181" t="s">
        <v>405</v>
      </c>
      <c r="E181" s="198">
        <v>0</v>
      </c>
      <c r="F181" t="s">
        <v>371</v>
      </c>
      <c r="G181">
        <v>0</v>
      </c>
      <c r="H181" t="s">
        <v>405</v>
      </c>
      <c r="I181" s="198">
        <v>0</v>
      </c>
      <c r="J181" t="s">
        <v>371</v>
      </c>
    </row>
    <row r="182" ht="15">
      <c r="A182" t="s">
        <v>410</v>
      </c>
    </row>
    <row r="183" spans="1:10" ht="15">
      <c r="A183" t="s">
        <v>191</v>
      </c>
      <c r="B183" t="s">
        <v>364</v>
      </c>
      <c r="C183" t="s">
        <v>401</v>
      </c>
      <c r="D183" t="s">
        <v>100</v>
      </c>
      <c r="E183" t="s">
        <v>349</v>
      </c>
      <c r="F183" t="s">
        <v>104</v>
      </c>
      <c r="G183" t="s">
        <v>402</v>
      </c>
      <c r="H183" t="s">
        <v>100</v>
      </c>
      <c r="I183" t="s">
        <v>349</v>
      </c>
      <c r="J183" t="s">
        <v>104</v>
      </c>
    </row>
    <row r="184" spans="1:10" ht="15">
      <c r="A184" t="s">
        <v>411</v>
      </c>
      <c r="B184" t="s">
        <v>412</v>
      </c>
      <c r="C184">
        <v>0</v>
      </c>
      <c r="D184" t="s">
        <v>413</v>
      </c>
      <c r="E184" s="198">
        <v>0</v>
      </c>
      <c r="F184" t="s">
        <v>371</v>
      </c>
      <c r="G184">
        <v>0</v>
      </c>
      <c r="H184" t="s">
        <v>413</v>
      </c>
      <c r="I184" s="198">
        <v>0</v>
      </c>
      <c r="J184" t="s">
        <v>371</v>
      </c>
    </row>
    <row r="185" spans="1:10" ht="15">
      <c r="A185" t="s">
        <v>414</v>
      </c>
      <c r="B185" t="s">
        <v>412</v>
      </c>
      <c r="C185">
        <v>0</v>
      </c>
      <c r="D185" t="s">
        <v>413</v>
      </c>
      <c r="E185" s="198">
        <v>0</v>
      </c>
      <c r="F185" t="s">
        <v>371</v>
      </c>
      <c r="G185">
        <v>0</v>
      </c>
      <c r="H185" t="s">
        <v>413</v>
      </c>
      <c r="I185" s="198">
        <v>0</v>
      </c>
      <c r="J185" t="s">
        <v>371</v>
      </c>
    </row>
    <row r="186" spans="1:10" ht="15">
      <c r="A186" t="s">
        <v>415</v>
      </c>
      <c r="B186" t="s">
        <v>404</v>
      </c>
      <c r="C186">
        <v>0</v>
      </c>
      <c r="D186" t="s">
        <v>405</v>
      </c>
      <c r="E186" s="198">
        <v>0</v>
      </c>
      <c r="F186" t="s">
        <v>371</v>
      </c>
      <c r="G186">
        <v>0</v>
      </c>
      <c r="H186" t="s">
        <v>405</v>
      </c>
      <c r="I186" s="198">
        <v>0</v>
      </c>
      <c r="J186" t="s">
        <v>371</v>
      </c>
    </row>
    <row r="187" ht="15">
      <c r="A187" t="s">
        <v>416</v>
      </c>
    </row>
    <row r="188" spans="1:10" ht="15">
      <c r="A188" t="s">
        <v>191</v>
      </c>
      <c r="B188" t="s">
        <v>364</v>
      </c>
      <c r="C188" t="s">
        <v>401</v>
      </c>
      <c r="D188" t="s">
        <v>100</v>
      </c>
      <c r="E188" t="s">
        <v>349</v>
      </c>
      <c r="F188" t="s">
        <v>104</v>
      </c>
      <c r="G188" t="s">
        <v>402</v>
      </c>
      <c r="H188" t="s">
        <v>100</v>
      </c>
      <c r="I188" t="s">
        <v>349</v>
      </c>
      <c r="J188" t="s">
        <v>104</v>
      </c>
    </row>
    <row r="189" spans="1:10" ht="15">
      <c r="A189" t="s">
        <v>417</v>
      </c>
      <c r="B189" t="s">
        <v>404</v>
      </c>
      <c r="C189">
        <v>0</v>
      </c>
      <c r="D189" t="s">
        <v>405</v>
      </c>
      <c r="E189" s="198">
        <v>0</v>
      </c>
      <c r="F189" t="s">
        <v>371</v>
      </c>
      <c r="G189">
        <v>0</v>
      </c>
      <c r="H189" t="s">
        <v>405</v>
      </c>
      <c r="I189" s="198">
        <v>0</v>
      </c>
      <c r="J189" t="s">
        <v>371</v>
      </c>
    </row>
    <row r="190" spans="1:10" ht="15">
      <c r="A190" t="s">
        <v>418</v>
      </c>
      <c r="B190" t="s">
        <v>404</v>
      </c>
      <c r="C190">
        <v>0</v>
      </c>
      <c r="D190" t="s">
        <v>405</v>
      </c>
      <c r="E190" s="198">
        <v>0</v>
      </c>
      <c r="F190" t="s">
        <v>371</v>
      </c>
      <c r="G190">
        <v>0</v>
      </c>
      <c r="H190" t="s">
        <v>405</v>
      </c>
      <c r="I190" s="198">
        <v>0</v>
      </c>
      <c r="J190" t="s">
        <v>371</v>
      </c>
    </row>
    <row r="191" spans="1:10" ht="15">
      <c r="A191" t="s">
        <v>419</v>
      </c>
      <c r="B191" t="s">
        <v>404</v>
      </c>
      <c r="C191">
        <v>0</v>
      </c>
      <c r="D191" t="s">
        <v>405</v>
      </c>
      <c r="E191" s="198">
        <v>0</v>
      </c>
      <c r="F191" t="s">
        <v>371</v>
      </c>
      <c r="G191">
        <v>0</v>
      </c>
      <c r="H191" t="s">
        <v>405</v>
      </c>
      <c r="I191" s="198">
        <v>0</v>
      </c>
      <c r="J191" t="s">
        <v>371</v>
      </c>
    </row>
    <row r="192" spans="1:10" ht="15">
      <c r="A192" t="s">
        <v>420</v>
      </c>
      <c r="B192" t="s">
        <v>404</v>
      </c>
      <c r="C192">
        <v>0</v>
      </c>
      <c r="D192" t="s">
        <v>405</v>
      </c>
      <c r="E192" s="198">
        <v>0</v>
      </c>
      <c r="F192" t="s">
        <v>371</v>
      </c>
      <c r="G192">
        <v>0</v>
      </c>
      <c r="H192" t="s">
        <v>405</v>
      </c>
      <c r="I192" s="198">
        <v>0</v>
      </c>
      <c r="J192" t="s">
        <v>371</v>
      </c>
    </row>
    <row r="193" spans="1:10" ht="15">
      <c r="A193" t="s">
        <v>421</v>
      </c>
      <c r="B193" t="s">
        <v>404</v>
      </c>
      <c r="C193">
        <v>0</v>
      </c>
      <c r="D193" t="s">
        <v>405</v>
      </c>
      <c r="E193" s="198">
        <v>0</v>
      </c>
      <c r="F193" t="s">
        <v>371</v>
      </c>
      <c r="G193">
        <v>0</v>
      </c>
      <c r="H193" t="s">
        <v>405</v>
      </c>
      <c r="I193" s="198">
        <v>0</v>
      </c>
      <c r="J193" t="s">
        <v>371</v>
      </c>
    </row>
    <row r="194" spans="1:10" ht="15">
      <c r="A194" t="s">
        <v>422</v>
      </c>
      <c r="B194" t="s">
        <v>404</v>
      </c>
      <c r="C194">
        <v>0</v>
      </c>
      <c r="D194" t="s">
        <v>405</v>
      </c>
      <c r="E194" s="198">
        <v>0</v>
      </c>
      <c r="F194" t="s">
        <v>371</v>
      </c>
      <c r="G194">
        <v>0</v>
      </c>
      <c r="H194" t="s">
        <v>405</v>
      </c>
      <c r="I194" s="198">
        <v>0</v>
      </c>
      <c r="J194" t="s">
        <v>371</v>
      </c>
    </row>
    <row r="195" spans="1:10" ht="15">
      <c r="A195" t="s">
        <v>423</v>
      </c>
      <c r="B195" t="s">
        <v>404</v>
      </c>
      <c r="C195">
        <v>0</v>
      </c>
      <c r="D195" t="s">
        <v>405</v>
      </c>
      <c r="E195" s="198">
        <v>0</v>
      </c>
      <c r="F195" t="s">
        <v>371</v>
      </c>
      <c r="G195">
        <v>0</v>
      </c>
      <c r="H195" t="s">
        <v>405</v>
      </c>
      <c r="I195" s="198">
        <v>0</v>
      </c>
      <c r="J195" t="s">
        <v>371</v>
      </c>
    </row>
    <row r="196" spans="1:10" ht="15">
      <c r="A196" t="s">
        <v>424</v>
      </c>
      <c r="B196" t="s">
        <v>404</v>
      </c>
      <c r="C196">
        <v>0</v>
      </c>
      <c r="D196" t="s">
        <v>405</v>
      </c>
      <c r="E196" s="198">
        <v>0</v>
      </c>
      <c r="F196" t="s">
        <v>371</v>
      </c>
      <c r="G196">
        <v>0</v>
      </c>
      <c r="H196" t="s">
        <v>405</v>
      </c>
      <c r="I196" s="198">
        <v>0</v>
      </c>
      <c r="J196" t="s">
        <v>371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Y431"/>
  <sheetViews>
    <sheetView tabSelected="1" zoomScalePageLayoutView="0" workbookViewId="0" topLeftCell="A1">
      <selection activeCell="A1" sqref="A1"/>
    </sheetView>
  </sheetViews>
  <sheetFormatPr defaultColWidth="9.140625" defaultRowHeight="15"/>
  <cols>
    <col min="1" max="1" width="1.8515625" style="42" customWidth="1"/>
    <col min="2" max="2" width="3.7109375" style="7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11.7109375" style="1" bestFit="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316" t="s">
        <v>45</v>
      </c>
      <c r="C1" s="316"/>
      <c r="D1" s="316"/>
      <c r="E1" s="316"/>
      <c r="F1" s="316"/>
      <c r="G1" s="316"/>
      <c r="H1" s="316"/>
      <c r="I1" s="316"/>
      <c r="J1" s="316"/>
      <c r="K1" s="316"/>
      <c r="L1" s="316"/>
      <c r="M1" s="316"/>
      <c r="N1" s="316"/>
      <c r="O1" s="316"/>
      <c r="P1" s="316"/>
      <c r="Q1" s="316"/>
    </row>
    <row r="2" spans="2:17" ht="20.25">
      <c r="B2" s="316" t="s">
        <v>70</v>
      </c>
      <c r="C2" s="316"/>
      <c r="D2" s="316"/>
      <c r="E2" s="316"/>
      <c r="F2" s="316"/>
      <c r="G2" s="316"/>
      <c r="H2" s="316"/>
      <c r="I2" s="316"/>
      <c r="J2" s="316"/>
      <c r="K2" s="316"/>
      <c r="L2" s="316"/>
      <c r="M2" s="316"/>
      <c r="N2" s="316"/>
      <c r="O2" s="316"/>
      <c r="P2" s="316"/>
      <c r="Q2" s="316"/>
    </row>
    <row r="3" spans="2:16" ht="5.25" customHeight="1">
      <c r="B3" s="45"/>
      <c r="C3" s="42"/>
      <c r="D3" s="42"/>
      <c r="E3" s="42"/>
      <c r="F3" s="42"/>
      <c r="G3" s="42"/>
      <c r="H3" s="42"/>
      <c r="J3" s="42"/>
      <c r="K3" s="42"/>
      <c r="L3" s="42"/>
      <c r="M3" s="42"/>
      <c r="N3" s="42"/>
      <c r="O3" s="42"/>
      <c r="P3" s="42"/>
    </row>
    <row r="4" spans="2:16" ht="13.5" thickBot="1">
      <c r="B4" s="335" t="s">
        <v>71</v>
      </c>
      <c r="C4" s="335"/>
      <c r="D4" s="280" t="s">
        <v>438</v>
      </c>
      <c r="E4" s="49"/>
      <c r="F4" s="42"/>
      <c r="G4" s="42"/>
      <c r="H4" s="42"/>
      <c r="J4" s="42"/>
      <c r="K4" s="42"/>
      <c r="L4" s="42"/>
      <c r="M4" s="42"/>
      <c r="N4" s="42"/>
      <c r="O4" s="42"/>
      <c r="P4" s="42"/>
    </row>
    <row r="5" spans="2:16" ht="13.5" thickBot="1">
      <c r="B5" s="335" t="s">
        <v>72</v>
      </c>
      <c r="C5" s="335"/>
      <c r="D5" s="50">
        <v>1</v>
      </c>
      <c r="E5" s="281" t="s">
        <v>4</v>
      </c>
      <c r="F5" s="51" t="s">
        <v>73</v>
      </c>
      <c r="G5" s="336" t="s">
        <v>440</v>
      </c>
      <c r="H5" s="336"/>
      <c r="I5" s="336"/>
      <c r="J5" s="336"/>
      <c r="K5" s="195"/>
      <c r="L5" s="195"/>
      <c r="M5" s="52" t="s">
        <v>59</v>
      </c>
      <c r="N5" s="53" t="str">
        <f>DQI!I17</f>
        <v>2,2,2,1,2</v>
      </c>
      <c r="O5" s="54"/>
      <c r="P5" s="46" t="s">
        <v>74</v>
      </c>
    </row>
    <row r="6" spans="2:16" ht="27.75" customHeight="1">
      <c r="B6" s="337" t="s">
        <v>75</v>
      </c>
      <c r="C6" s="338"/>
      <c r="D6" s="339" t="s">
        <v>439</v>
      </c>
      <c r="E6" s="340"/>
      <c r="F6" s="340"/>
      <c r="G6" s="340"/>
      <c r="H6" s="340"/>
      <c r="I6" s="340"/>
      <c r="J6" s="340"/>
      <c r="K6" s="340"/>
      <c r="L6" s="340"/>
      <c r="M6" s="340"/>
      <c r="N6" s="340"/>
      <c r="O6" s="341"/>
      <c r="P6" s="55"/>
    </row>
    <row r="7" spans="2:16" ht="13.5" thickBot="1">
      <c r="B7" s="45"/>
      <c r="C7" s="42"/>
      <c r="D7" s="42"/>
      <c r="E7" s="42"/>
      <c r="F7" s="42"/>
      <c r="G7" s="42"/>
      <c r="H7" s="42"/>
      <c r="J7" s="42"/>
      <c r="K7" s="42"/>
      <c r="L7" s="42"/>
      <c r="M7" s="42"/>
      <c r="N7" s="42"/>
      <c r="O7" s="42"/>
      <c r="P7" s="42"/>
    </row>
    <row r="8" spans="1:25" s="57" customFormat="1" ht="13.5" thickBot="1">
      <c r="A8" s="56"/>
      <c r="B8" s="343" t="s">
        <v>76</v>
      </c>
      <c r="C8" s="344"/>
      <c r="D8" s="344"/>
      <c r="E8" s="344"/>
      <c r="F8" s="344"/>
      <c r="G8" s="344"/>
      <c r="H8" s="344"/>
      <c r="I8" s="344"/>
      <c r="J8" s="344"/>
      <c r="K8" s="344"/>
      <c r="L8" s="344"/>
      <c r="M8" s="344"/>
      <c r="N8" s="344"/>
      <c r="O8" s="344"/>
      <c r="P8" s="345"/>
      <c r="Q8" s="56"/>
      <c r="R8" s="56"/>
      <c r="S8" s="56"/>
      <c r="T8" s="56"/>
      <c r="U8" s="56"/>
      <c r="V8" s="56"/>
      <c r="W8" s="56"/>
      <c r="X8" s="56"/>
      <c r="Y8" s="56"/>
    </row>
    <row r="9" spans="2:16" ht="12.75">
      <c r="B9" s="45"/>
      <c r="C9" s="42"/>
      <c r="D9" s="42"/>
      <c r="E9" s="42"/>
      <c r="F9" s="42"/>
      <c r="G9" s="42"/>
      <c r="H9" s="42"/>
      <c r="J9" s="42"/>
      <c r="K9" s="42"/>
      <c r="L9" s="42"/>
      <c r="M9" s="42"/>
      <c r="N9" s="42"/>
      <c r="O9" s="42"/>
      <c r="P9" s="42"/>
    </row>
    <row r="10" spans="2:16" ht="12.75">
      <c r="B10" s="335" t="s">
        <v>77</v>
      </c>
      <c r="C10" s="335"/>
      <c r="D10" s="346" t="s">
        <v>472</v>
      </c>
      <c r="E10" s="347"/>
      <c r="F10" s="42"/>
      <c r="G10" s="200" t="s">
        <v>425</v>
      </c>
      <c r="H10" s="201"/>
      <c r="I10" s="201"/>
      <c r="J10" s="201"/>
      <c r="K10" s="201"/>
      <c r="L10" s="201"/>
      <c r="M10" s="201"/>
      <c r="N10" s="201"/>
      <c r="O10" s="202"/>
      <c r="P10" s="42"/>
    </row>
    <row r="11" spans="2:16" ht="12.75">
      <c r="B11" s="348" t="s">
        <v>78</v>
      </c>
      <c r="C11" s="349"/>
      <c r="D11" s="332" t="s">
        <v>472</v>
      </c>
      <c r="E11" s="347"/>
      <c r="F11" s="42"/>
      <c r="G11" s="203" t="str">
        <f>CONCATENATE("Reference Flow: ",D5," ",E5," of ",G5)</f>
        <v>Reference Flow: 1 kg of natural gas transport by pipeline</v>
      </c>
      <c r="H11" s="204"/>
      <c r="I11" s="204"/>
      <c r="J11" s="204"/>
      <c r="K11" s="204"/>
      <c r="L11" s="204"/>
      <c r="M11" s="204"/>
      <c r="N11" s="204"/>
      <c r="O11" s="205"/>
      <c r="P11" s="42"/>
    </row>
    <row r="12" spans="2:16" ht="12.75">
      <c r="B12" s="335" t="s">
        <v>79</v>
      </c>
      <c r="C12" s="335"/>
      <c r="D12" s="342">
        <v>2009</v>
      </c>
      <c r="E12" s="342"/>
      <c r="F12" s="42"/>
      <c r="G12" s="203"/>
      <c r="H12" s="204"/>
      <c r="I12" s="204"/>
      <c r="J12" s="204"/>
      <c r="K12" s="204"/>
      <c r="L12" s="204"/>
      <c r="M12" s="204"/>
      <c r="N12" s="204"/>
      <c r="O12" s="205"/>
      <c r="P12" s="42"/>
    </row>
    <row r="13" spans="2:16" ht="12.75" customHeight="1">
      <c r="B13" s="335" t="s">
        <v>80</v>
      </c>
      <c r="C13" s="335"/>
      <c r="D13" s="342" t="s">
        <v>130</v>
      </c>
      <c r="E13" s="342"/>
      <c r="F13" s="42"/>
      <c r="G13" s="357" t="s">
        <v>441</v>
      </c>
      <c r="H13" s="358"/>
      <c r="I13" s="358"/>
      <c r="J13" s="358"/>
      <c r="K13" s="358"/>
      <c r="L13" s="358"/>
      <c r="M13" s="358"/>
      <c r="N13" s="358"/>
      <c r="O13" s="359"/>
      <c r="P13" s="42"/>
    </row>
    <row r="14" spans="2:16" ht="12.75">
      <c r="B14" s="335" t="s">
        <v>82</v>
      </c>
      <c r="C14" s="335"/>
      <c r="D14" s="342" t="s">
        <v>83</v>
      </c>
      <c r="E14" s="342"/>
      <c r="F14" s="42"/>
      <c r="G14" s="357"/>
      <c r="H14" s="358"/>
      <c r="I14" s="358"/>
      <c r="J14" s="358"/>
      <c r="K14" s="358"/>
      <c r="L14" s="358"/>
      <c r="M14" s="358"/>
      <c r="N14" s="358"/>
      <c r="O14" s="359"/>
      <c r="P14" s="42"/>
    </row>
    <row r="15" spans="2:16" ht="12.75">
      <c r="B15" s="335" t="s">
        <v>84</v>
      </c>
      <c r="C15" s="335"/>
      <c r="D15" s="342" t="s">
        <v>342</v>
      </c>
      <c r="E15" s="342"/>
      <c r="F15" s="42"/>
      <c r="G15" s="357"/>
      <c r="H15" s="358"/>
      <c r="I15" s="358"/>
      <c r="J15" s="358"/>
      <c r="K15" s="358"/>
      <c r="L15" s="358"/>
      <c r="M15" s="358"/>
      <c r="N15" s="358"/>
      <c r="O15" s="359"/>
      <c r="P15" s="42"/>
    </row>
    <row r="16" spans="2:16" ht="12.75">
      <c r="B16" s="335" t="s">
        <v>85</v>
      </c>
      <c r="C16" s="335"/>
      <c r="D16" s="342" t="s">
        <v>86</v>
      </c>
      <c r="E16" s="342"/>
      <c r="F16" s="42"/>
      <c r="G16" s="357"/>
      <c r="H16" s="358"/>
      <c r="I16" s="358"/>
      <c r="J16" s="358"/>
      <c r="K16" s="358"/>
      <c r="L16" s="358"/>
      <c r="M16" s="358"/>
      <c r="N16" s="358"/>
      <c r="O16" s="359"/>
      <c r="P16" s="42"/>
    </row>
    <row r="17" spans="2:16" ht="18" customHeight="1">
      <c r="B17" s="350" t="s">
        <v>87</v>
      </c>
      <c r="C17" s="351"/>
      <c r="D17" s="352"/>
      <c r="E17" s="352"/>
      <c r="F17" s="42"/>
      <c r="G17" s="206" t="s">
        <v>442</v>
      </c>
      <c r="H17" s="207"/>
      <c r="I17" s="207"/>
      <c r="J17" s="207"/>
      <c r="K17" s="207"/>
      <c r="L17" s="207"/>
      <c r="M17" s="207"/>
      <c r="N17" s="207"/>
      <c r="O17" s="208"/>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7" customFormat="1" ht="13.5" thickBot="1">
      <c r="A20" s="56"/>
      <c r="B20" s="343" t="s">
        <v>88</v>
      </c>
      <c r="C20" s="344"/>
      <c r="D20" s="344"/>
      <c r="E20" s="344"/>
      <c r="F20" s="344"/>
      <c r="G20" s="344"/>
      <c r="H20" s="344"/>
      <c r="I20" s="344"/>
      <c r="J20" s="344"/>
      <c r="K20" s="344"/>
      <c r="L20" s="344"/>
      <c r="M20" s="344"/>
      <c r="N20" s="344"/>
      <c r="O20" s="344"/>
      <c r="P20" s="345"/>
      <c r="Q20" s="56"/>
      <c r="R20" s="56"/>
      <c r="S20" s="56"/>
      <c r="T20" s="56"/>
      <c r="U20" s="56"/>
      <c r="V20" s="56"/>
      <c r="W20" s="56"/>
      <c r="X20" s="56"/>
      <c r="Y20" s="56"/>
    </row>
    <row r="21" spans="2:16" ht="12.75">
      <c r="B21" s="45"/>
      <c r="C21" s="42"/>
      <c r="D21" s="42"/>
      <c r="E21" s="42"/>
      <c r="F21" s="42"/>
      <c r="G21" s="58" t="s">
        <v>89</v>
      </c>
      <c r="H21" s="42"/>
      <c r="J21" s="42"/>
      <c r="K21" s="42"/>
      <c r="L21" s="42"/>
      <c r="M21" s="42"/>
      <c r="N21" s="42"/>
      <c r="O21" s="42"/>
      <c r="P21" s="42"/>
    </row>
    <row r="22" spans="2:16" ht="12.75">
      <c r="B22" s="45"/>
      <c r="C22" s="59" t="s">
        <v>90</v>
      </c>
      <c r="D22" s="59" t="s">
        <v>91</v>
      </c>
      <c r="E22" s="59" t="s">
        <v>92</v>
      </c>
      <c r="F22" s="59" t="s">
        <v>251</v>
      </c>
      <c r="G22" s="59" t="s">
        <v>252</v>
      </c>
      <c r="H22" s="59" t="s">
        <v>100</v>
      </c>
      <c r="I22" s="59" t="s">
        <v>3</v>
      </c>
      <c r="J22" s="353" t="s">
        <v>94</v>
      </c>
      <c r="K22" s="354"/>
      <c r="L22" s="354"/>
      <c r="M22" s="354"/>
      <c r="N22" s="354"/>
      <c r="O22" s="354"/>
      <c r="P22" s="355"/>
    </row>
    <row r="23" spans="2:16" ht="12.75">
      <c r="B23" s="46">
        <f aca="true" t="shared" si="0" ref="B23:B28">LEN(C23)</f>
        <v>8</v>
      </c>
      <c r="C23" s="111" t="s">
        <v>443</v>
      </c>
      <c r="D23" s="114"/>
      <c r="E23" s="137">
        <v>971</v>
      </c>
      <c r="F23" s="113"/>
      <c r="G23" s="115"/>
      <c r="H23" s="113" t="s">
        <v>444</v>
      </c>
      <c r="I23" s="298"/>
      <c r="J23" s="356" t="s">
        <v>615</v>
      </c>
      <c r="K23" s="333"/>
      <c r="L23" s="333"/>
      <c r="M23" s="333"/>
      <c r="N23" s="333"/>
      <c r="O23" s="333"/>
      <c r="P23" s="334"/>
    </row>
    <row r="24" spans="2:16" ht="12.75">
      <c r="B24" s="46">
        <f t="shared" si="0"/>
        <v>11</v>
      </c>
      <c r="C24" s="111" t="s">
        <v>445</v>
      </c>
      <c r="D24" s="114" t="s">
        <v>713</v>
      </c>
      <c r="E24" s="219">
        <f>1-E25-E26</f>
        <v>0.78</v>
      </c>
      <c r="F24" s="113"/>
      <c r="G24" s="115"/>
      <c r="H24" s="113" t="s">
        <v>446</v>
      </c>
      <c r="I24" s="298" t="s">
        <v>679</v>
      </c>
      <c r="J24" s="356" t="s">
        <v>616</v>
      </c>
      <c r="K24" s="333"/>
      <c r="L24" s="333"/>
      <c r="M24" s="333"/>
      <c r="N24" s="333"/>
      <c r="O24" s="333"/>
      <c r="P24" s="334"/>
    </row>
    <row r="25" spans="2:16" ht="12.75">
      <c r="B25" s="46">
        <f t="shared" si="0"/>
        <v>13</v>
      </c>
      <c r="C25" s="111" t="s">
        <v>447</v>
      </c>
      <c r="D25" s="114"/>
      <c r="E25" s="219">
        <v>0.19</v>
      </c>
      <c r="F25" s="113"/>
      <c r="G25" s="115"/>
      <c r="H25" s="113" t="s">
        <v>446</v>
      </c>
      <c r="I25" s="298" t="s">
        <v>679</v>
      </c>
      <c r="J25" s="332" t="s">
        <v>617</v>
      </c>
      <c r="K25" s="333"/>
      <c r="L25" s="333"/>
      <c r="M25" s="333"/>
      <c r="N25" s="333"/>
      <c r="O25" s="333"/>
      <c r="P25" s="334"/>
    </row>
    <row r="26" spans="2:16" ht="12.75">
      <c r="B26" s="46">
        <f t="shared" si="0"/>
        <v>11</v>
      </c>
      <c r="C26" s="111" t="s">
        <v>448</v>
      </c>
      <c r="D26" s="254"/>
      <c r="E26" s="219">
        <v>0.03</v>
      </c>
      <c r="F26" s="113"/>
      <c r="G26" s="115"/>
      <c r="H26" s="113" t="s">
        <v>446</v>
      </c>
      <c r="I26" s="298">
        <v>7</v>
      </c>
      <c r="J26" s="332" t="s">
        <v>618</v>
      </c>
      <c r="K26" s="333"/>
      <c r="L26" s="333"/>
      <c r="M26" s="333"/>
      <c r="N26" s="333"/>
      <c r="O26" s="333"/>
      <c r="P26" s="334"/>
    </row>
    <row r="27" spans="2:16" ht="12.75">
      <c r="B27" s="46">
        <f t="shared" si="0"/>
        <v>12</v>
      </c>
      <c r="C27" s="111" t="s">
        <v>449</v>
      </c>
      <c r="D27" s="114"/>
      <c r="E27" s="218">
        <f>'Fuel use'!B59</f>
        <v>1.0148179602614907E-05</v>
      </c>
      <c r="F27" s="113"/>
      <c r="G27" s="115"/>
      <c r="H27" s="113" t="s">
        <v>450</v>
      </c>
      <c r="I27" s="298">
        <v>4</v>
      </c>
      <c r="J27" s="332" t="s">
        <v>635</v>
      </c>
      <c r="K27" s="333"/>
      <c r="L27" s="333"/>
      <c r="M27" s="333"/>
      <c r="N27" s="333"/>
      <c r="O27" s="333"/>
      <c r="P27" s="334"/>
    </row>
    <row r="28" spans="2:16" ht="12.75">
      <c r="B28" s="46">
        <f t="shared" si="0"/>
        <v>13</v>
      </c>
      <c r="C28" s="111" t="s">
        <v>451</v>
      </c>
      <c r="D28" s="114" t="s">
        <v>452</v>
      </c>
      <c r="E28" s="218">
        <f>E24*E27*E23</f>
        <v>0.007686028267428478</v>
      </c>
      <c r="F28" s="113"/>
      <c r="G28" s="115"/>
      <c r="H28" s="113" t="s">
        <v>453</v>
      </c>
      <c r="I28" s="298"/>
      <c r="J28" s="332" t="s">
        <v>619</v>
      </c>
      <c r="K28" s="333"/>
      <c r="L28" s="333"/>
      <c r="M28" s="333"/>
      <c r="N28" s="333"/>
      <c r="O28" s="333"/>
      <c r="P28" s="334"/>
    </row>
    <row r="29" spans="2:16" ht="12.75">
      <c r="B29" s="46">
        <f aca="true" t="shared" si="1" ref="B29:B54">LEN(C29)</f>
        <v>15</v>
      </c>
      <c r="C29" s="111" t="s">
        <v>454</v>
      </c>
      <c r="D29" s="114" t="s">
        <v>455</v>
      </c>
      <c r="E29" s="218">
        <f>E25*E27*E23</f>
        <v>0.001872237654886424</v>
      </c>
      <c r="F29" s="113"/>
      <c r="G29" s="115"/>
      <c r="H29" s="113" t="s">
        <v>453</v>
      </c>
      <c r="I29" s="298"/>
      <c r="J29" s="332" t="s">
        <v>620</v>
      </c>
      <c r="K29" s="333"/>
      <c r="L29" s="333"/>
      <c r="M29" s="333"/>
      <c r="N29" s="333"/>
      <c r="O29" s="333"/>
      <c r="P29" s="334"/>
    </row>
    <row r="30" spans="2:16" ht="12.75">
      <c r="B30" s="46">
        <f t="shared" si="1"/>
        <v>12</v>
      </c>
      <c r="C30" s="111" t="s">
        <v>456</v>
      </c>
      <c r="D30" s="114"/>
      <c r="E30" s="218">
        <f>EF_recip!B12</f>
        <v>2.689761904761905</v>
      </c>
      <c r="F30" s="113"/>
      <c r="G30" s="115"/>
      <c r="H30" s="113" t="s">
        <v>453</v>
      </c>
      <c r="I30" s="298">
        <v>2</v>
      </c>
      <c r="J30" s="332" t="s">
        <v>621</v>
      </c>
      <c r="K30" s="333"/>
      <c r="L30" s="333"/>
      <c r="M30" s="333"/>
      <c r="N30" s="333"/>
      <c r="O30" s="333"/>
      <c r="P30" s="334"/>
    </row>
    <row r="31" spans="2:16" ht="12.75">
      <c r="B31" s="46">
        <f t="shared" si="1"/>
        <v>14</v>
      </c>
      <c r="C31" s="111" t="s">
        <v>457</v>
      </c>
      <c r="D31" s="114"/>
      <c r="E31" s="218">
        <f>EF_turbine!B13</f>
        <v>2.689761904761905</v>
      </c>
      <c r="F31" s="113"/>
      <c r="G31" s="115"/>
      <c r="H31" s="113" t="s">
        <v>453</v>
      </c>
      <c r="I31" s="298">
        <v>2</v>
      </c>
      <c r="J31" s="332" t="s">
        <v>622</v>
      </c>
      <c r="K31" s="333"/>
      <c r="L31" s="333"/>
      <c r="M31" s="333"/>
      <c r="N31" s="333"/>
      <c r="O31" s="333"/>
      <c r="P31" s="334"/>
    </row>
    <row r="32" spans="2:16" ht="12.75">
      <c r="B32" s="46">
        <f t="shared" si="1"/>
        <v>12</v>
      </c>
      <c r="C32" s="111" t="s">
        <v>611</v>
      </c>
      <c r="D32" s="114"/>
      <c r="E32" s="218">
        <v>0</v>
      </c>
      <c r="F32" s="113"/>
      <c r="G32" s="115"/>
      <c r="H32" s="113" t="s">
        <v>453</v>
      </c>
      <c r="I32" s="298">
        <v>2</v>
      </c>
      <c r="J32" s="332" t="s">
        <v>623</v>
      </c>
      <c r="K32" s="333"/>
      <c r="L32" s="333"/>
      <c r="M32" s="333"/>
      <c r="N32" s="333"/>
      <c r="O32" s="333"/>
      <c r="P32" s="334"/>
    </row>
    <row r="33" spans="2:16" ht="12.75">
      <c r="B33" s="46">
        <f t="shared" si="1"/>
        <v>14</v>
      </c>
      <c r="C33" s="111" t="s">
        <v>612</v>
      </c>
      <c r="D33" s="114"/>
      <c r="E33" s="218">
        <f>EF_turbine!B15</f>
        <v>7.335714285714285E-05</v>
      </c>
      <c r="F33" s="113"/>
      <c r="G33" s="115"/>
      <c r="H33" s="113" t="s">
        <v>453</v>
      </c>
      <c r="I33" s="298">
        <v>2</v>
      </c>
      <c r="J33" s="332" t="s">
        <v>624</v>
      </c>
      <c r="K33" s="333"/>
      <c r="L33" s="333"/>
      <c r="M33" s="333"/>
      <c r="N33" s="333"/>
      <c r="O33" s="333"/>
      <c r="P33" s="334"/>
    </row>
    <row r="34" spans="2:16" ht="12.75">
      <c r="B34" s="46">
        <f t="shared" si="1"/>
        <v>12</v>
      </c>
      <c r="C34" s="111" t="s">
        <v>717</v>
      </c>
      <c r="D34" s="114"/>
      <c r="E34" s="218">
        <f>EF_recip!B13</f>
        <v>0.03056547619047619</v>
      </c>
      <c r="F34" s="113"/>
      <c r="G34" s="115"/>
      <c r="H34" s="113" t="s">
        <v>453</v>
      </c>
      <c r="I34" s="298">
        <v>2</v>
      </c>
      <c r="J34" s="332" t="s">
        <v>737</v>
      </c>
      <c r="K34" s="333"/>
      <c r="L34" s="333"/>
      <c r="M34" s="333"/>
      <c r="N34" s="333"/>
      <c r="O34" s="333"/>
      <c r="P34" s="334"/>
    </row>
    <row r="35" spans="2:16" ht="12.75">
      <c r="B35" s="46">
        <f t="shared" si="1"/>
        <v>14</v>
      </c>
      <c r="C35" s="111" t="s">
        <v>718</v>
      </c>
      <c r="D35" s="114"/>
      <c r="E35" s="218">
        <f>EF_turbine!B14</f>
        <v>0.00021029047619047618</v>
      </c>
      <c r="F35" s="113"/>
      <c r="G35" s="115"/>
      <c r="H35" s="113" t="s">
        <v>453</v>
      </c>
      <c r="I35" s="298">
        <v>2</v>
      </c>
      <c r="J35" s="332" t="s">
        <v>738</v>
      </c>
      <c r="K35" s="333"/>
      <c r="L35" s="333"/>
      <c r="M35" s="333"/>
      <c r="N35" s="333"/>
      <c r="O35" s="333"/>
      <c r="P35" s="334"/>
    </row>
    <row r="36" spans="2:16" ht="12.75">
      <c r="B36" s="46">
        <f t="shared" si="1"/>
        <v>12</v>
      </c>
      <c r="C36" s="111" t="s">
        <v>715</v>
      </c>
      <c r="D36" s="114"/>
      <c r="E36" s="218">
        <f>EF_recip!B14</f>
        <v>0.09976571428571428</v>
      </c>
      <c r="F36" s="113"/>
      <c r="G36" s="115"/>
      <c r="H36" s="113" t="s">
        <v>453</v>
      </c>
      <c r="I36" s="298">
        <v>2</v>
      </c>
      <c r="J36" s="332" t="s">
        <v>739</v>
      </c>
      <c r="K36" s="333"/>
      <c r="L36" s="333"/>
      <c r="M36" s="333"/>
      <c r="N36" s="333"/>
      <c r="O36" s="333"/>
      <c r="P36" s="334"/>
    </row>
    <row r="37" spans="2:16" ht="12.75">
      <c r="B37" s="46">
        <f t="shared" si="1"/>
        <v>14</v>
      </c>
      <c r="C37" s="111" t="s">
        <v>716</v>
      </c>
      <c r="D37" s="114"/>
      <c r="E37" s="218">
        <f>EF_turbine!B16</f>
        <v>0.0031788095238095234</v>
      </c>
      <c r="F37" s="113"/>
      <c r="G37" s="115"/>
      <c r="H37" s="113" t="s">
        <v>453</v>
      </c>
      <c r="I37" s="298">
        <v>2</v>
      </c>
      <c r="J37" s="332" t="s">
        <v>740</v>
      </c>
      <c r="K37" s="333"/>
      <c r="L37" s="333"/>
      <c r="M37" s="333"/>
      <c r="N37" s="333"/>
      <c r="O37" s="333"/>
      <c r="P37" s="334"/>
    </row>
    <row r="38" spans="2:16" ht="12.75">
      <c r="B38" s="46">
        <f t="shared" si="1"/>
        <v>11</v>
      </c>
      <c r="C38" s="111" t="s">
        <v>719</v>
      </c>
      <c r="D38" s="114"/>
      <c r="E38" s="218">
        <f>EF_recip!B15</f>
        <v>0.0077514047619047614</v>
      </c>
      <c r="F38" s="113"/>
      <c r="G38" s="115"/>
      <c r="H38" s="113" t="s">
        <v>453</v>
      </c>
      <c r="I38" s="298">
        <v>2</v>
      </c>
      <c r="J38" s="332" t="s">
        <v>741</v>
      </c>
      <c r="K38" s="333"/>
      <c r="L38" s="333"/>
      <c r="M38" s="333"/>
      <c r="N38" s="333"/>
      <c r="O38" s="333"/>
      <c r="P38" s="334"/>
    </row>
    <row r="39" spans="2:16" ht="12.75">
      <c r="B39" s="46">
        <f t="shared" si="1"/>
        <v>13</v>
      </c>
      <c r="C39" s="111" t="s">
        <v>720</v>
      </c>
      <c r="D39" s="114"/>
      <c r="E39" s="218">
        <f>EF_turbine!B17</f>
        <v>0.0007335714285714285</v>
      </c>
      <c r="F39" s="113"/>
      <c r="G39" s="115"/>
      <c r="H39" s="113" t="s">
        <v>453</v>
      </c>
      <c r="I39" s="298">
        <v>2</v>
      </c>
      <c r="J39" s="332" t="s">
        <v>742</v>
      </c>
      <c r="K39" s="333"/>
      <c r="L39" s="333"/>
      <c r="M39" s="333"/>
      <c r="N39" s="333"/>
      <c r="O39" s="333"/>
      <c r="P39" s="334"/>
    </row>
    <row r="40" spans="2:16" ht="12.75">
      <c r="B40" s="46">
        <f t="shared" si="1"/>
        <v>12</v>
      </c>
      <c r="C40" s="111" t="s">
        <v>721</v>
      </c>
      <c r="D40" s="114"/>
      <c r="E40" s="218">
        <f>EF_recip!B16</f>
        <v>1.4377999999999997E-05</v>
      </c>
      <c r="F40" s="113"/>
      <c r="G40" s="115"/>
      <c r="H40" s="113" t="s">
        <v>453</v>
      </c>
      <c r="I40" s="298">
        <v>2</v>
      </c>
      <c r="J40" s="332" t="s">
        <v>743</v>
      </c>
      <c r="K40" s="333"/>
      <c r="L40" s="333"/>
      <c r="M40" s="333"/>
      <c r="N40" s="333"/>
      <c r="O40" s="333"/>
      <c r="P40" s="334"/>
    </row>
    <row r="41" spans="2:16" ht="12.75">
      <c r="B41" s="46">
        <f t="shared" si="1"/>
        <v>14</v>
      </c>
      <c r="C41" s="111" t="s">
        <v>722</v>
      </c>
      <c r="D41" s="114"/>
      <c r="E41" s="218">
        <f>EF_turbine!B18</f>
        <v>8.313809523809523E-05</v>
      </c>
      <c r="F41" s="113"/>
      <c r="G41" s="115"/>
      <c r="H41" s="113" t="s">
        <v>453</v>
      </c>
      <c r="I41" s="298">
        <v>2</v>
      </c>
      <c r="J41" s="332" t="s">
        <v>744</v>
      </c>
      <c r="K41" s="333"/>
      <c r="L41" s="333"/>
      <c r="M41" s="333"/>
      <c r="N41" s="333"/>
      <c r="O41" s="333"/>
      <c r="P41" s="334"/>
    </row>
    <row r="42" spans="2:16" ht="12.75">
      <c r="B42" s="46">
        <f t="shared" si="1"/>
        <v>11</v>
      </c>
      <c r="C42" s="111" t="s">
        <v>723</v>
      </c>
      <c r="D42" s="114"/>
      <c r="E42" s="218">
        <f>EF_recip!B17</f>
        <v>0.0002442083738095238</v>
      </c>
      <c r="F42" s="113"/>
      <c r="G42" s="115"/>
      <c r="H42" s="113" t="s">
        <v>453</v>
      </c>
      <c r="I42" s="298">
        <v>2</v>
      </c>
      <c r="J42" s="332" t="s">
        <v>745</v>
      </c>
      <c r="K42" s="333"/>
      <c r="L42" s="333"/>
      <c r="M42" s="333"/>
      <c r="N42" s="333"/>
      <c r="O42" s="333"/>
      <c r="P42" s="334"/>
    </row>
    <row r="43" spans="2:16" ht="12.75">
      <c r="B43" s="46">
        <f t="shared" si="1"/>
        <v>13</v>
      </c>
      <c r="C43" s="111" t="s">
        <v>724</v>
      </c>
      <c r="D43" s="114"/>
      <c r="E43" s="218">
        <f>EF_turbine!B19</f>
        <v>0.0001613857142857143</v>
      </c>
      <c r="F43" s="113"/>
      <c r="G43" s="115"/>
      <c r="H43" s="113" t="s">
        <v>453</v>
      </c>
      <c r="I43" s="298">
        <v>2</v>
      </c>
      <c r="J43" s="332" t="s">
        <v>746</v>
      </c>
      <c r="K43" s="333"/>
      <c r="L43" s="333"/>
      <c r="M43" s="333"/>
      <c r="N43" s="333"/>
      <c r="O43" s="333"/>
      <c r="P43" s="334"/>
    </row>
    <row r="44" spans="2:16" ht="12.75">
      <c r="B44" s="46">
        <f t="shared" si="1"/>
        <v>14</v>
      </c>
      <c r="C44" s="111" t="s">
        <v>725</v>
      </c>
      <c r="D44" s="114"/>
      <c r="E44" s="218">
        <f>EF_recip!B18</f>
        <v>0.002885380952380952</v>
      </c>
      <c r="F44" s="113"/>
      <c r="G44" s="115"/>
      <c r="H44" s="113" t="s">
        <v>453</v>
      </c>
      <c r="I44" s="298">
        <v>2</v>
      </c>
      <c r="J44" s="332" t="s">
        <v>747</v>
      </c>
      <c r="K44" s="333"/>
      <c r="L44" s="333"/>
      <c r="M44" s="333"/>
      <c r="N44" s="333"/>
      <c r="O44" s="333"/>
      <c r="P44" s="334"/>
    </row>
    <row r="45" spans="2:16" ht="12.75">
      <c r="B45" s="46">
        <f t="shared" si="1"/>
        <v>16</v>
      </c>
      <c r="C45" s="111" t="s">
        <v>726</v>
      </c>
      <c r="D45" s="114"/>
      <c r="E45" s="218">
        <f>EF_turbine!B20</f>
        <v>5.134999999999999E-05</v>
      </c>
      <c r="F45" s="113"/>
      <c r="G45" s="115"/>
      <c r="H45" s="113" t="s">
        <v>453</v>
      </c>
      <c r="I45" s="298">
        <v>2</v>
      </c>
      <c r="J45" s="332" t="s">
        <v>748</v>
      </c>
      <c r="K45" s="333"/>
      <c r="L45" s="333"/>
      <c r="M45" s="333"/>
      <c r="N45" s="333"/>
      <c r="O45" s="333"/>
      <c r="P45" s="334"/>
    </row>
    <row r="46" spans="2:16" ht="25.5">
      <c r="B46" s="46">
        <f t="shared" si="1"/>
        <v>7</v>
      </c>
      <c r="C46" s="111" t="s">
        <v>458</v>
      </c>
      <c r="D46" s="255" t="s">
        <v>459</v>
      </c>
      <c r="E46" s="218">
        <f>E30*$E$28+E31*$E$29</f>
        <v>0.025709459553426538</v>
      </c>
      <c r="F46" s="113"/>
      <c r="G46" s="115"/>
      <c r="H46" s="113" t="s">
        <v>453</v>
      </c>
      <c r="I46" s="298"/>
      <c r="J46" s="332" t="s">
        <v>625</v>
      </c>
      <c r="K46" s="333"/>
      <c r="L46" s="333"/>
      <c r="M46" s="333"/>
      <c r="N46" s="333"/>
      <c r="O46" s="333"/>
      <c r="P46" s="334"/>
    </row>
    <row r="47" spans="2:16" ht="25.5">
      <c r="B47" s="46">
        <f t="shared" si="1"/>
        <v>7</v>
      </c>
      <c r="C47" s="111" t="s">
        <v>613</v>
      </c>
      <c r="D47" s="255" t="s">
        <v>614</v>
      </c>
      <c r="E47" s="218">
        <f>E32*$E$28+E33*$E$29</f>
        <v>1.373420051120255E-07</v>
      </c>
      <c r="F47" s="113"/>
      <c r="G47" s="115"/>
      <c r="H47" s="113" t="s">
        <v>453</v>
      </c>
      <c r="I47" s="298"/>
      <c r="J47" s="332" t="s">
        <v>626</v>
      </c>
      <c r="K47" s="333"/>
      <c r="L47" s="333"/>
      <c r="M47" s="333"/>
      <c r="N47" s="333"/>
      <c r="O47" s="333"/>
      <c r="P47" s="334"/>
    </row>
    <row r="48" spans="2:16" ht="25.5">
      <c r="B48" s="46">
        <f t="shared" si="1"/>
        <v>7</v>
      </c>
      <c r="C48" s="111" t="s">
        <v>731</v>
      </c>
      <c r="D48" s="255" t="s">
        <v>732</v>
      </c>
      <c r="E48" s="218">
        <f>E36*$E$30+E37*$E$31</f>
        <v>0.276896258446712</v>
      </c>
      <c r="F48" s="113"/>
      <c r="G48" s="115"/>
      <c r="H48" s="113" t="s">
        <v>453</v>
      </c>
      <c r="I48" s="298"/>
      <c r="J48" s="332" t="s">
        <v>749</v>
      </c>
      <c r="K48" s="333"/>
      <c r="L48" s="333"/>
      <c r="M48" s="333"/>
      <c r="N48" s="333"/>
      <c r="O48" s="333"/>
      <c r="P48" s="334"/>
    </row>
    <row r="49" spans="2:16" ht="25.5">
      <c r="B49" s="46">
        <f t="shared" si="1"/>
        <v>6</v>
      </c>
      <c r="C49" s="111" t="s">
        <v>727</v>
      </c>
      <c r="D49" s="255" t="s">
        <v>733</v>
      </c>
      <c r="E49" s="218">
        <f>E38*$E$28+E39*$E$29</f>
        <v>6.0950936163399965E-05</v>
      </c>
      <c r="F49" s="113"/>
      <c r="G49" s="115"/>
      <c r="H49" s="113" t="s">
        <v>453</v>
      </c>
      <c r="I49" s="298"/>
      <c r="J49" s="332" t="s">
        <v>750</v>
      </c>
      <c r="K49" s="333"/>
      <c r="L49" s="333"/>
      <c r="M49" s="333"/>
      <c r="N49" s="333"/>
      <c r="O49" s="333"/>
      <c r="P49" s="334"/>
    </row>
    <row r="50" spans="2:16" ht="25.5">
      <c r="B50" s="46">
        <f t="shared" si="1"/>
        <v>7</v>
      </c>
      <c r="C50" s="111" t="s">
        <v>728</v>
      </c>
      <c r="D50" s="255" t="s">
        <v>734</v>
      </c>
      <c r="E50" s="218">
        <f>E40*$E$28+E41*$E$29</f>
        <v>2.661639868893822E-07</v>
      </c>
      <c r="F50" s="113"/>
      <c r="G50" s="115"/>
      <c r="H50" s="113" t="s">
        <v>453</v>
      </c>
      <c r="I50" s="298"/>
      <c r="J50" s="332" t="s">
        <v>751</v>
      </c>
      <c r="K50" s="333"/>
      <c r="L50" s="333"/>
      <c r="M50" s="333"/>
      <c r="N50" s="333"/>
      <c r="O50" s="333"/>
      <c r="P50" s="334"/>
    </row>
    <row r="51" spans="2:16" ht="25.5">
      <c r="B51" s="46">
        <f t="shared" si="1"/>
        <v>6</v>
      </c>
      <c r="C51" s="111" t="s">
        <v>729</v>
      </c>
      <c r="D51" s="255" t="s">
        <v>735</v>
      </c>
      <c r="E51" s="218">
        <f>E42*$E$28+E43*$E$29</f>
        <v>2.1791448754891965E-06</v>
      </c>
      <c r="F51" s="113"/>
      <c r="G51" s="115"/>
      <c r="H51" s="113" t="s">
        <v>453</v>
      </c>
      <c r="I51" s="298"/>
      <c r="J51" s="332" t="s">
        <v>752</v>
      </c>
      <c r="K51" s="333"/>
      <c r="L51" s="333"/>
      <c r="M51" s="333"/>
      <c r="N51" s="333"/>
      <c r="O51" s="333"/>
      <c r="P51" s="334"/>
    </row>
    <row r="52" spans="2:16" ht="25.5">
      <c r="B52" s="46">
        <f t="shared" si="1"/>
        <v>9</v>
      </c>
      <c r="C52" s="111" t="s">
        <v>730</v>
      </c>
      <c r="D52" s="255" t="s">
        <v>736</v>
      </c>
      <c r="E52" s="218">
        <f>E44*$E$28+E45*$E$29</f>
        <v>2.2273258965878118E-05</v>
      </c>
      <c r="F52" s="113"/>
      <c r="G52" s="115"/>
      <c r="H52" s="113" t="s">
        <v>453</v>
      </c>
      <c r="I52" s="298"/>
      <c r="J52" s="332" t="s">
        <v>753</v>
      </c>
      <c r="K52" s="333"/>
      <c r="L52" s="333"/>
      <c r="M52" s="333"/>
      <c r="N52" s="333"/>
      <c r="O52" s="333"/>
      <c r="P52" s="334"/>
    </row>
    <row r="53" spans="2:16" ht="12.75">
      <c r="B53" s="46">
        <f t="shared" si="1"/>
        <v>9</v>
      </c>
      <c r="C53" s="111" t="s">
        <v>460</v>
      </c>
      <c r="D53" s="114"/>
      <c r="E53" s="219">
        <v>0.95</v>
      </c>
      <c r="F53" s="113"/>
      <c r="G53" s="115"/>
      <c r="H53" s="113" t="s">
        <v>446</v>
      </c>
      <c r="I53" s="298">
        <v>6</v>
      </c>
      <c r="J53" s="332" t="s">
        <v>627</v>
      </c>
      <c r="K53" s="333"/>
      <c r="L53" s="333"/>
      <c r="M53" s="333"/>
      <c r="N53" s="333"/>
      <c r="O53" s="333"/>
      <c r="P53" s="334"/>
    </row>
    <row r="54" spans="2:16" ht="12.75">
      <c r="B54" s="46">
        <f t="shared" si="1"/>
        <v>11</v>
      </c>
      <c r="C54" s="111" t="s">
        <v>461</v>
      </c>
      <c r="D54" s="114"/>
      <c r="E54" s="219">
        <f>'Average compressor'!B6</f>
        <v>10.480984340044742</v>
      </c>
      <c r="F54" s="113"/>
      <c r="G54" s="115"/>
      <c r="H54" s="113" t="s">
        <v>462</v>
      </c>
      <c r="I54" s="298">
        <v>1</v>
      </c>
      <c r="J54" s="332" t="s">
        <v>628</v>
      </c>
      <c r="K54" s="333"/>
      <c r="L54" s="333"/>
      <c r="M54" s="333"/>
      <c r="N54" s="333"/>
      <c r="O54" s="333"/>
      <c r="P54" s="334"/>
    </row>
    <row r="55" spans="2:16" ht="12.75">
      <c r="B55" s="46">
        <f aca="true" t="shared" si="2" ref="B55:B60">LEN(C55)</f>
        <v>14</v>
      </c>
      <c r="C55" s="111" t="s">
        <v>463</v>
      </c>
      <c r="D55" s="114"/>
      <c r="E55" s="219">
        <v>0.75</v>
      </c>
      <c r="F55" s="113"/>
      <c r="G55" s="115"/>
      <c r="H55" s="113" t="s">
        <v>446</v>
      </c>
      <c r="I55" s="298">
        <v>6</v>
      </c>
      <c r="J55" s="332" t="s">
        <v>629</v>
      </c>
      <c r="K55" s="333"/>
      <c r="L55" s="333"/>
      <c r="M55" s="333"/>
      <c r="N55" s="333"/>
      <c r="O55" s="333"/>
      <c r="P55" s="334"/>
    </row>
    <row r="56" spans="2:16" ht="12.75">
      <c r="B56" s="46">
        <f t="shared" si="2"/>
        <v>13</v>
      </c>
      <c r="C56" s="111" t="s">
        <v>464</v>
      </c>
      <c r="D56" s="114"/>
      <c r="E56" s="137">
        <f>'Average compressor'!B10</f>
        <v>582639.5636077295</v>
      </c>
      <c r="F56" s="113"/>
      <c r="G56" s="115"/>
      <c r="H56" s="113" t="s">
        <v>465</v>
      </c>
      <c r="I56" s="298">
        <v>1</v>
      </c>
      <c r="J56" s="332" t="s">
        <v>630</v>
      </c>
      <c r="K56" s="333"/>
      <c r="L56" s="333"/>
      <c r="M56" s="333"/>
      <c r="N56" s="333"/>
      <c r="O56" s="333"/>
      <c r="P56" s="334"/>
    </row>
    <row r="57" spans="2:16" ht="25.5">
      <c r="B57" s="46">
        <f t="shared" si="2"/>
        <v>12</v>
      </c>
      <c r="C57" s="111" t="s">
        <v>466</v>
      </c>
      <c r="D57" s="114" t="s">
        <v>576</v>
      </c>
      <c r="E57" s="218">
        <f>E26*(E54*E55)/(E53*E56)</f>
        <v>4.260504351876894E-07</v>
      </c>
      <c r="F57" s="113"/>
      <c r="G57" s="115"/>
      <c r="H57" s="113" t="s">
        <v>467</v>
      </c>
      <c r="I57" s="298"/>
      <c r="J57" s="332" t="s">
        <v>631</v>
      </c>
      <c r="K57" s="333"/>
      <c r="L57" s="333"/>
      <c r="M57" s="333"/>
      <c r="N57" s="333"/>
      <c r="O57" s="333"/>
      <c r="P57" s="334"/>
    </row>
    <row r="58" spans="2:16" ht="15" customHeight="1">
      <c r="B58" s="46">
        <f t="shared" si="2"/>
        <v>11</v>
      </c>
      <c r="C58" s="111" t="s">
        <v>468</v>
      </c>
      <c r="D58" s="114"/>
      <c r="E58" s="218">
        <f>Fugitive!B13</f>
        <v>5.3742192488893275E-06</v>
      </c>
      <c r="F58" s="113"/>
      <c r="G58" s="115"/>
      <c r="H58" s="113" t="s">
        <v>450</v>
      </c>
      <c r="I58" s="298"/>
      <c r="J58" s="332" t="s">
        <v>632</v>
      </c>
      <c r="K58" s="333"/>
      <c r="L58" s="333"/>
      <c r="M58" s="333"/>
      <c r="N58" s="333"/>
      <c r="O58" s="333"/>
      <c r="P58" s="334"/>
    </row>
    <row r="59" spans="2:16" ht="25.5" customHeight="1">
      <c r="B59" s="46">
        <f t="shared" si="2"/>
        <v>7</v>
      </c>
      <c r="C59" s="111" t="s">
        <v>469</v>
      </c>
      <c r="D59" s="313" t="str">
        <f>"fugitiveCH4*DISTANCE"&amp;"+"&amp;C34&amp;"*"&amp;C28&amp;"+"&amp;C35&amp;"*"&amp;C29</f>
        <v>fugitiveCH4*DISTANCE+EF_CH4_RECIP*NG_fuel_recip+EF_CH4_TURBINE*NG_fuel_turbine</v>
      </c>
      <c r="E59" s="218">
        <f>E58*E23</f>
        <v>0.005218366890671537</v>
      </c>
      <c r="F59" s="113"/>
      <c r="G59" s="115"/>
      <c r="H59" s="113" t="s">
        <v>453</v>
      </c>
      <c r="I59" s="298"/>
      <c r="J59" s="332" t="s">
        <v>633</v>
      </c>
      <c r="K59" s="333"/>
      <c r="L59" s="333"/>
      <c r="M59" s="333"/>
      <c r="N59" s="333"/>
      <c r="O59" s="333"/>
      <c r="P59" s="334"/>
    </row>
    <row r="60" spans="2:16" ht="12.75">
      <c r="B60" s="46">
        <f t="shared" si="2"/>
        <v>8</v>
      </c>
      <c r="C60" s="111" t="s">
        <v>470</v>
      </c>
      <c r="D60" s="114" t="s">
        <v>471</v>
      </c>
      <c r="E60" s="275">
        <f>1+E59+E28+E29</f>
        <v>1.0147766328129866</v>
      </c>
      <c r="F60" s="113"/>
      <c r="G60" s="115"/>
      <c r="H60" s="113" t="s">
        <v>453</v>
      </c>
      <c r="I60" s="298"/>
      <c r="J60" s="332" t="s">
        <v>634</v>
      </c>
      <c r="K60" s="333"/>
      <c r="L60" s="333"/>
      <c r="M60" s="333"/>
      <c r="N60" s="333"/>
      <c r="O60" s="333"/>
      <c r="P60" s="334"/>
    </row>
    <row r="61" spans="2:16" ht="12.75">
      <c r="B61" s="46">
        <f>LEN(C61)</f>
        <v>0</v>
      </c>
      <c r="C61" s="111"/>
      <c r="D61" s="114"/>
      <c r="E61" s="137"/>
      <c r="F61" s="113"/>
      <c r="G61" s="115"/>
      <c r="H61" s="119"/>
      <c r="I61" s="298"/>
      <c r="J61" s="332"/>
      <c r="K61" s="333"/>
      <c r="L61" s="333"/>
      <c r="M61" s="333"/>
      <c r="N61" s="333"/>
      <c r="O61" s="333"/>
      <c r="P61" s="334"/>
    </row>
    <row r="62" spans="2:16" ht="12.75">
      <c r="B62" s="45"/>
      <c r="C62" s="60" t="s">
        <v>95</v>
      </c>
      <c r="D62" s="69" t="s">
        <v>106</v>
      </c>
      <c r="E62" s="61"/>
      <c r="F62" s="61"/>
      <c r="G62" s="61"/>
      <c r="H62" s="62"/>
      <c r="I62" s="299"/>
      <c r="J62" s="63"/>
      <c r="K62" s="63"/>
      <c r="L62" s="63"/>
      <c r="M62" s="63"/>
      <c r="N62" s="63"/>
      <c r="O62" s="63"/>
      <c r="P62" s="64"/>
    </row>
    <row r="63" spans="2:16" ht="13.5" thickBot="1">
      <c r="B63" s="45"/>
      <c r="C63" s="42"/>
      <c r="D63" s="42"/>
      <c r="E63" s="42"/>
      <c r="F63" s="42"/>
      <c r="G63" s="42"/>
      <c r="H63" s="42"/>
      <c r="J63" s="42"/>
      <c r="K63" s="42"/>
      <c r="L63" s="42"/>
      <c r="M63" s="42"/>
      <c r="N63" s="42"/>
      <c r="O63" s="42"/>
      <c r="P63" s="42"/>
    </row>
    <row r="64" spans="1:25" s="57" customFormat="1" ht="13.5" thickBot="1">
      <c r="A64" s="56"/>
      <c r="B64" s="343" t="s">
        <v>96</v>
      </c>
      <c r="C64" s="344"/>
      <c r="D64" s="344"/>
      <c r="E64" s="344"/>
      <c r="F64" s="344"/>
      <c r="G64" s="344"/>
      <c r="H64" s="344"/>
      <c r="I64" s="344"/>
      <c r="J64" s="344"/>
      <c r="K64" s="344"/>
      <c r="L64" s="344"/>
      <c r="M64" s="344"/>
      <c r="N64" s="344"/>
      <c r="O64" s="344"/>
      <c r="P64" s="345"/>
      <c r="Q64" s="56"/>
      <c r="R64" s="56"/>
      <c r="S64" s="56"/>
      <c r="T64" s="56"/>
      <c r="U64" s="56"/>
      <c r="V64" s="56"/>
      <c r="W64" s="56"/>
      <c r="X64" s="56"/>
      <c r="Y64" s="56"/>
    </row>
    <row r="65" spans="2:16" ht="12.75">
      <c r="B65" s="45"/>
      <c r="C65" s="42"/>
      <c r="D65" s="42"/>
      <c r="E65" s="42"/>
      <c r="F65" s="42"/>
      <c r="G65" s="42"/>
      <c r="H65" s="58" t="s">
        <v>97</v>
      </c>
      <c r="J65" s="42"/>
      <c r="K65" s="42"/>
      <c r="L65" s="42"/>
      <c r="M65" s="42"/>
      <c r="N65" s="42"/>
      <c r="O65" s="42"/>
      <c r="P65" s="42"/>
    </row>
    <row r="66" spans="2:25" ht="12.75">
      <c r="B66" s="45"/>
      <c r="C66" s="59" t="s">
        <v>98</v>
      </c>
      <c r="D66" s="59" t="s">
        <v>99</v>
      </c>
      <c r="E66" s="59" t="s">
        <v>92</v>
      </c>
      <c r="F66" s="59" t="s">
        <v>93</v>
      </c>
      <c r="G66" s="59" t="s">
        <v>98</v>
      </c>
      <c r="H66" s="59" t="s">
        <v>100</v>
      </c>
      <c r="I66" s="59" t="s">
        <v>101</v>
      </c>
      <c r="J66" s="59" t="s">
        <v>102</v>
      </c>
      <c r="K66" s="59" t="s">
        <v>103</v>
      </c>
      <c r="L66" s="59" t="s">
        <v>104</v>
      </c>
      <c r="M66" s="59" t="s">
        <v>3</v>
      </c>
      <c r="N66" s="360" t="s">
        <v>94</v>
      </c>
      <c r="O66" s="360"/>
      <c r="P66" s="360"/>
      <c r="X66" s="56"/>
      <c r="Y66" s="56"/>
    </row>
    <row r="67" spans="2:25" ht="14.25" customHeight="1">
      <c r="B67" s="45"/>
      <c r="C67" s="111" t="str">
        <f>C57</f>
        <v>ELCuse_motor</v>
      </c>
      <c r="D67" s="122" t="s">
        <v>473</v>
      </c>
      <c r="E67" s="65">
        <v>1</v>
      </c>
      <c r="F67" s="65" t="s">
        <v>482</v>
      </c>
      <c r="G67" s="171">
        <f>IF($C67="",1,VLOOKUP($C67,$C$22:$H$61,3,FALSE))</f>
        <v>4.260504351876894E-07</v>
      </c>
      <c r="H67" s="172">
        <f>IF($C67="","",VLOOKUP($C67,$C$22:$H$61,4,FALSE))</f>
        <v>0</v>
      </c>
      <c r="I67" s="301">
        <f>IF(D67="","",E67*G67*$D$5)</f>
        <v>4.260504351876894E-07</v>
      </c>
      <c r="J67" s="65" t="s">
        <v>482</v>
      </c>
      <c r="K67" s="66" t="s">
        <v>650</v>
      </c>
      <c r="L67" s="65"/>
      <c r="M67" s="67"/>
      <c r="N67" s="361" t="s">
        <v>699</v>
      </c>
      <c r="O67" s="361"/>
      <c r="P67" s="361"/>
      <c r="X67" s="56"/>
      <c r="Y67" s="56"/>
    </row>
    <row r="68" spans="2:25" ht="12.75">
      <c r="B68" s="45"/>
      <c r="C68" s="121" t="s">
        <v>470</v>
      </c>
      <c r="D68" s="122" t="s">
        <v>474</v>
      </c>
      <c r="E68" s="65">
        <v>1</v>
      </c>
      <c r="F68" s="65" t="s">
        <v>4</v>
      </c>
      <c r="G68" s="276">
        <f>IF($C68="",1,VLOOKUP($C68,$C$22:$H$60,3,FALSE))</f>
        <v>1.0147766328129866</v>
      </c>
      <c r="H68" s="172">
        <f>IF($C68="","",VLOOKUP($C68,$C$22:$H$62,4,FALSE))</f>
        <v>0</v>
      </c>
      <c r="I68" s="302">
        <f aca="true" t="shared" si="3" ref="I68:I75">IF(D68="","",E68*G68*$D$5)</f>
        <v>1.0147766328129866</v>
      </c>
      <c r="J68" s="65" t="s">
        <v>4</v>
      </c>
      <c r="K68" s="66" t="s">
        <v>650</v>
      </c>
      <c r="L68" s="65"/>
      <c r="M68" s="67"/>
      <c r="N68" s="361" t="s">
        <v>637</v>
      </c>
      <c r="O68" s="361"/>
      <c r="P68" s="361"/>
      <c r="X68" s="56"/>
      <c r="Y68" s="56"/>
    </row>
    <row r="69" spans="2:25" ht="12.75" hidden="1">
      <c r="B69" s="45"/>
      <c r="C69" s="111"/>
      <c r="D69" s="117"/>
      <c r="E69" s="65"/>
      <c r="F69" s="65"/>
      <c r="G69" s="171">
        <f aca="true" t="shared" si="4" ref="G69:G75">IF($C69="",1,VLOOKUP($C69,$C$22:$H$24,3,FALSE))</f>
        <v>1</v>
      </c>
      <c r="H69" s="172">
        <f aca="true" t="shared" si="5" ref="H69:H75">IF($C69="","",VLOOKUP($C69,$C$22:$H$24,4,FALSE))</f>
      </c>
      <c r="I69" s="173">
        <f t="shared" si="3"/>
      </c>
      <c r="J69" s="65"/>
      <c r="K69" s="66"/>
      <c r="L69" s="65"/>
      <c r="M69" s="67"/>
      <c r="N69" s="361" t="s">
        <v>235</v>
      </c>
      <c r="O69" s="361"/>
      <c r="P69" s="361"/>
      <c r="X69" s="56"/>
      <c r="Y69" s="56"/>
    </row>
    <row r="70" spans="2:25" ht="12.75" hidden="1">
      <c r="B70" s="45"/>
      <c r="C70" s="110"/>
      <c r="D70" s="112"/>
      <c r="E70" s="65"/>
      <c r="F70" s="65"/>
      <c r="G70" s="171">
        <f t="shared" si="4"/>
        <v>1</v>
      </c>
      <c r="H70" s="172">
        <f t="shared" si="5"/>
      </c>
      <c r="I70" s="173">
        <f t="shared" si="3"/>
      </c>
      <c r="J70" s="65"/>
      <c r="K70" s="66"/>
      <c r="L70" s="65"/>
      <c r="M70" s="67"/>
      <c r="N70" s="361" t="s">
        <v>235</v>
      </c>
      <c r="O70" s="361"/>
      <c r="P70" s="361"/>
      <c r="X70" s="56"/>
      <c r="Y70" s="56"/>
    </row>
    <row r="71" spans="2:25" ht="12.75" hidden="1">
      <c r="B71" s="45"/>
      <c r="C71" s="110"/>
      <c r="D71" s="117"/>
      <c r="E71" s="65"/>
      <c r="F71" s="65"/>
      <c r="G71" s="171">
        <f t="shared" si="4"/>
        <v>1</v>
      </c>
      <c r="H71" s="172">
        <f t="shared" si="5"/>
      </c>
      <c r="I71" s="173">
        <f t="shared" si="3"/>
      </c>
      <c r="J71" s="65"/>
      <c r="K71" s="66"/>
      <c r="L71" s="65"/>
      <c r="M71" s="67"/>
      <c r="N71" s="361" t="s">
        <v>235</v>
      </c>
      <c r="O71" s="361"/>
      <c r="P71" s="361"/>
      <c r="X71" s="56"/>
      <c r="Y71" s="56"/>
    </row>
    <row r="72" spans="2:25" ht="12.75" hidden="1">
      <c r="B72" s="45"/>
      <c r="C72" s="110"/>
      <c r="D72" s="112"/>
      <c r="E72" s="65"/>
      <c r="F72" s="65"/>
      <c r="G72" s="171">
        <f t="shared" si="4"/>
        <v>1</v>
      </c>
      <c r="H72" s="172">
        <f t="shared" si="5"/>
      </c>
      <c r="I72" s="173">
        <f t="shared" si="3"/>
      </c>
      <c r="J72" s="65"/>
      <c r="K72" s="66"/>
      <c r="L72" s="65"/>
      <c r="M72" s="67"/>
      <c r="N72" s="361" t="s">
        <v>235</v>
      </c>
      <c r="O72" s="361"/>
      <c r="P72" s="361"/>
      <c r="X72" s="56"/>
      <c r="Y72" s="56"/>
    </row>
    <row r="73" spans="2:25" ht="12.75" hidden="1">
      <c r="B73" s="45"/>
      <c r="C73" s="110"/>
      <c r="D73" s="112"/>
      <c r="E73" s="65"/>
      <c r="F73" s="65"/>
      <c r="G73" s="171">
        <f t="shared" si="4"/>
        <v>1</v>
      </c>
      <c r="H73" s="172">
        <f t="shared" si="5"/>
      </c>
      <c r="I73" s="173">
        <f t="shared" si="3"/>
      </c>
      <c r="J73" s="65"/>
      <c r="K73" s="66"/>
      <c r="L73" s="65"/>
      <c r="M73" s="67"/>
      <c r="N73" s="361" t="s">
        <v>235</v>
      </c>
      <c r="O73" s="361"/>
      <c r="P73" s="361"/>
      <c r="X73" s="56"/>
      <c r="Y73" s="56"/>
    </row>
    <row r="74" spans="2:25" ht="12.75" hidden="1">
      <c r="B74" s="45"/>
      <c r="C74" s="110"/>
      <c r="D74" s="112"/>
      <c r="E74" s="65"/>
      <c r="F74" s="65"/>
      <c r="G74" s="171">
        <f t="shared" si="4"/>
        <v>1</v>
      </c>
      <c r="H74" s="172">
        <f t="shared" si="5"/>
      </c>
      <c r="I74" s="173">
        <f t="shared" si="3"/>
      </c>
      <c r="J74" s="65"/>
      <c r="K74" s="66"/>
      <c r="L74" s="65"/>
      <c r="M74" s="67"/>
      <c r="N74" s="362"/>
      <c r="O74" s="362"/>
      <c r="P74" s="362"/>
      <c r="X74" s="56"/>
      <c r="Y74" s="56"/>
    </row>
    <row r="75" spans="2:25" ht="12.75">
      <c r="B75" s="45"/>
      <c r="C75" s="65"/>
      <c r="D75" s="110"/>
      <c r="E75" s="65"/>
      <c r="F75" s="65"/>
      <c r="G75" s="171">
        <f t="shared" si="4"/>
        <v>1</v>
      </c>
      <c r="H75" s="172">
        <f t="shared" si="5"/>
      </c>
      <c r="I75" s="173">
        <f t="shared" si="3"/>
      </c>
      <c r="J75" s="65"/>
      <c r="K75" s="66"/>
      <c r="L75" s="65"/>
      <c r="M75" s="67"/>
      <c r="N75" s="362"/>
      <c r="O75" s="362"/>
      <c r="P75" s="362"/>
      <c r="X75" s="56"/>
      <c r="Y75" s="56"/>
    </row>
    <row r="76" spans="2:25" ht="12.75">
      <c r="B76" s="45"/>
      <c r="C76" s="68" t="s">
        <v>95</v>
      </c>
      <c r="D76" s="69" t="s">
        <v>106</v>
      </c>
      <c r="E76" s="70" t="s">
        <v>107</v>
      </c>
      <c r="F76" s="69"/>
      <c r="G76" s="69"/>
      <c r="H76" s="69"/>
      <c r="I76" s="70" t="s">
        <v>108</v>
      </c>
      <c r="J76" s="69"/>
      <c r="K76" s="70"/>
      <c r="L76" s="69" t="s">
        <v>36</v>
      </c>
      <c r="M76" s="71"/>
      <c r="N76" s="363"/>
      <c r="O76" s="363"/>
      <c r="P76" s="363"/>
      <c r="X76" s="56"/>
      <c r="Y76" s="56"/>
    </row>
    <row r="77" spans="2:25" s="42" customFormat="1" ht="13.5" thickBot="1">
      <c r="B77" s="45"/>
      <c r="X77" s="56"/>
      <c r="Y77" s="56"/>
    </row>
    <row r="78" spans="1:25" s="57" customFormat="1" ht="13.5" thickBot="1">
      <c r="A78" s="56"/>
      <c r="B78" s="343" t="s">
        <v>109</v>
      </c>
      <c r="C78" s="344"/>
      <c r="D78" s="344"/>
      <c r="E78" s="344"/>
      <c r="F78" s="344"/>
      <c r="G78" s="344"/>
      <c r="H78" s="344"/>
      <c r="I78" s="344"/>
      <c r="J78" s="344"/>
      <c r="K78" s="344"/>
      <c r="L78" s="344"/>
      <c r="M78" s="344"/>
      <c r="N78" s="344"/>
      <c r="O78" s="344"/>
      <c r="P78" s="345"/>
      <c r="Q78" s="56"/>
      <c r="R78" s="56"/>
      <c r="S78" s="56"/>
      <c r="T78" s="56"/>
      <c r="U78" s="56"/>
      <c r="V78" s="56"/>
      <c r="W78" s="56"/>
      <c r="X78" s="56"/>
      <c r="Y78" s="56"/>
    </row>
    <row r="79" spans="2:25" ht="12.75">
      <c r="B79" s="45"/>
      <c r="C79" s="42"/>
      <c r="D79" s="42"/>
      <c r="E79" s="42"/>
      <c r="F79" s="42"/>
      <c r="G79" s="42"/>
      <c r="H79" s="58" t="s">
        <v>110</v>
      </c>
      <c r="J79" s="42"/>
      <c r="K79" s="42"/>
      <c r="L79" s="42"/>
      <c r="M79" s="42"/>
      <c r="N79" s="42"/>
      <c r="O79" s="42"/>
      <c r="P79" s="42"/>
      <c r="X79" s="56"/>
      <c r="Y79" s="56"/>
    </row>
    <row r="80" spans="2:25" ht="12.75">
      <c r="B80" s="45"/>
      <c r="C80" s="59" t="s">
        <v>98</v>
      </c>
      <c r="D80" s="59" t="s">
        <v>99</v>
      </c>
      <c r="E80" s="59" t="s">
        <v>92</v>
      </c>
      <c r="F80" s="59" t="s">
        <v>93</v>
      </c>
      <c r="G80" s="59" t="s">
        <v>98</v>
      </c>
      <c r="H80" s="59" t="s">
        <v>100</v>
      </c>
      <c r="I80" s="59" t="s">
        <v>101</v>
      </c>
      <c r="J80" s="59" t="s">
        <v>102</v>
      </c>
      <c r="K80" s="59" t="s">
        <v>103</v>
      </c>
      <c r="L80" s="59" t="s">
        <v>104</v>
      </c>
      <c r="M80" s="59" t="s">
        <v>3</v>
      </c>
      <c r="N80" s="360" t="s">
        <v>94</v>
      </c>
      <c r="O80" s="360"/>
      <c r="P80" s="360"/>
      <c r="X80" s="56"/>
      <c r="Y80" s="56"/>
    </row>
    <row r="81" spans="2:25" ht="12.75">
      <c r="B81" s="45"/>
      <c r="C81" s="116"/>
      <c r="D81" s="187" t="str">
        <f>CONCATENATE(G5," [Insert]")</f>
        <v>natural gas transport by pipeline [Insert]</v>
      </c>
      <c r="E81" s="136">
        <v>1</v>
      </c>
      <c r="F81" s="136" t="s">
        <v>4</v>
      </c>
      <c r="G81" s="171">
        <f>IF($C81="",1,VLOOKUP($C81,$C$22:$H$61,3,FALSE))</f>
        <v>1</v>
      </c>
      <c r="H81" s="172">
        <f>IF($C81="","",VLOOKUP($C81,$C$22:$H$61,4,FALSE))</f>
      </c>
      <c r="I81" s="173">
        <f>IF(D81="","",E81*G81*$D$5)</f>
        <v>1</v>
      </c>
      <c r="J81" s="136" t="s">
        <v>4</v>
      </c>
      <c r="K81" s="66" t="s">
        <v>650</v>
      </c>
      <c r="L81" s="65"/>
      <c r="M81" s="120"/>
      <c r="N81" s="364" t="s">
        <v>638</v>
      </c>
      <c r="O81" s="364"/>
      <c r="P81" s="364"/>
      <c r="X81" s="56"/>
      <c r="Y81" s="56"/>
    </row>
    <row r="82" spans="2:25" ht="12.75">
      <c r="B82" s="45"/>
      <c r="C82" s="110" t="s">
        <v>458</v>
      </c>
      <c r="D82" s="139" t="s">
        <v>211</v>
      </c>
      <c r="E82" s="110">
        <v>1</v>
      </c>
      <c r="F82" s="136" t="s">
        <v>4</v>
      </c>
      <c r="G82" s="171">
        <f>IF($C82="",1,VLOOKUP($C82,$C$22:$H$61,3,FALSE))</f>
        <v>0.025709459553426538</v>
      </c>
      <c r="H82" s="172">
        <f>IF($C82="","",VLOOKUP($C82,$C$22:$H$61,4,FALSE))</f>
        <v>0</v>
      </c>
      <c r="I82" s="301">
        <f aca="true" t="shared" si="6" ref="I82:I124">IF(D82="","",E82*G82*$D$5)</f>
        <v>0.025709459553426538</v>
      </c>
      <c r="J82" s="110" t="s">
        <v>4</v>
      </c>
      <c r="K82" s="66"/>
      <c r="L82" s="65"/>
      <c r="M82" s="67"/>
      <c r="N82" s="364" t="s">
        <v>236</v>
      </c>
      <c r="O82" s="364"/>
      <c r="P82" s="364"/>
      <c r="X82" s="56"/>
      <c r="Y82" s="56"/>
    </row>
    <row r="83" spans="2:25" ht="12.75">
      <c r="B83" s="45"/>
      <c r="C83" s="110" t="s">
        <v>469</v>
      </c>
      <c r="D83" s="139" t="s">
        <v>213</v>
      </c>
      <c r="E83" s="110">
        <v>1</v>
      </c>
      <c r="F83" s="136" t="s">
        <v>4</v>
      </c>
      <c r="G83" s="171">
        <f aca="true" t="shared" si="7" ref="G83:G124">IF($C83="",1,VLOOKUP($C83,$C$22:$H$61,3,FALSE))</f>
        <v>0.005218366890671537</v>
      </c>
      <c r="H83" s="172">
        <f aca="true" t="shared" si="8" ref="H83:H124">IF($C83="","",VLOOKUP($C83,$C$22:$H$61,4,FALSE))</f>
        <v>0</v>
      </c>
      <c r="I83" s="301">
        <f t="shared" si="6"/>
        <v>0.005218366890671537</v>
      </c>
      <c r="J83" s="110" t="s">
        <v>4</v>
      </c>
      <c r="K83" s="66"/>
      <c r="L83" s="65"/>
      <c r="M83" s="67"/>
      <c r="N83" s="364" t="s">
        <v>236</v>
      </c>
      <c r="O83" s="364"/>
      <c r="P83" s="364"/>
      <c r="X83" s="56"/>
      <c r="Y83" s="56"/>
    </row>
    <row r="84" spans="2:25" ht="12.75">
      <c r="B84" s="45"/>
      <c r="C84" s="111" t="s">
        <v>613</v>
      </c>
      <c r="D84" s="139" t="s">
        <v>214</v>
      </c>
      <c r="E84" s="110">
        <v>1</v>
      </c>
      <c r="F84" s="136" t="s">
        <v>4</v>
      </c>
      <c r="G84" s="171">
        <f t="shared" si="7"/>
        <v>1.373420051120255E-07</v>
      </c>
      <c r="H84" s="172">
        <f t="shared" si="8"/>
        <v>0</v>
      </c>
      <c r="I84" s="301">
        <f t="shared" si="6"/>
        <v>1.373420051120255E-07</v>
      </c>
      <c r="J84" s="110" t="s">
        <v>4</v>
      </c>
      <c r="K84" s="66"/>
      <c r="L84" s="65"/>
      <c r="M84" s="67"/>
      <c r="N84" s="364" t="s">
        <v>236</v>
      </c>
      <c r="O84" s="364"/>
      <c r="P84" s="364"/>
      <c r="X84" s="56"/>
      <c r="Y84" s="56"/>
    </row>
    <row r="85" spans="2:25" ht="12.75" hidden="1">
      <c r="B85" s="45"/>
      <c r="C85" s="110"/>
      <c r="D85" s="139" t="s">
        <v>225</v>
      </c>
      <c r="E85" s="110"/>
      <c r="F85" s="136" t="s">
        <v>4</v>
      </c>
      <c r="G85" s="171">
        <f t="shared" si="7"/>
        <v>1</v>
      </c>
      <c r="H85" s="172">
        <f t="shared" si="8"/>
      </c>
      <c r="I85" s="301">
        <f t="shared" si="6"/>
        <v>0</v>
      </c>
      <c r="J85" s="110"/>
      <c r="K85" s="66"/>
      <c r="L85" s="65"/>
      <c r="M85" s="67"/>
      <c r="N85" s="364" t="s">
        <v>236</v>
      </c>
      <c r="O85" s="364"/>
      <c r="P85" s="364"/>
      <c r="X85" s="56"/>
      <c r="Y85" s="56"/>
    </row>
    <row r="86" spans="2:25" ht="12.75" hidden="1">
      <c r="B86" s="45"/>
      <c r="C86" s="110"/>
      <c r="D86" s="184" t="s">
        <v>216</v>
      </c>
      <c r="E86" s="110"/>
      <c r="F86" s="136" t="s">
        <v>4</v>
      </c>
      <c r="G86" s="171">
        <f t="shared" si="7"/>
        <v>1</v>
      </c>
      <c r="H86" s="172">
        <f t="shared" si="8"/>
      </c>
      <c r="I86" s="301">
        <f t="shared" si="6"/>
        <v>0</v>
      </c>
      <c r="J86" s="110"/>
      <c r="K86" s="66"/>
      <c r="L86" s="65"/>
      <c r="M86" s="67"/>
      <c r="N86" s="364" t="s">
        <v>236</v>
      </c>
      <c r="O86" s="364"/>
      <c r="P86" s="364"/>
      <c r="X86" s="56"/>
      <c r="Y86" s="56"/>
    </row>
    <row r="87" spans="2:25" ht="12.75" hidden="1">
      <c r="B87" s="45"/>
      <c r="C87" s="110"/>
      <c r="D87" s="184" t="s">
        <v>244</v>
      </c>
      <c r="E87" s="110"/>
      <c r="F87" s="136" t="s">
        <v>4</v>
      </c>
      <c r="G87" s="171">
        <f t="shared" si="7"/>
        <v>1</v>
      </c>
      <c r="H87" s="172">
        <f t="shared" si="8"/>
      </c>
      <c r="I87" s="301">
        <f t="shared" si="6"/>
        <v>0</v>
      </c>
      <c r="J87" s="110"/>
      <c r="K87" s="66"/>
      <c r="L87" s="65"/>
      <c r="M87" s="67"/>
      <c r="N87" s="364" t="s">
        <v>236</v>
      </c>
      <c r="O87" s="364"/>
      <c r="P87" s="364"/>
      <c r="X87" s="56"/>
      <c r="Y87" s="56"/>
    </row>
    <row r="88" spans="2:25" ht="12.75" hidden="1">
      <c r="B88" s="45"/>
      <c r="C88" s="110"/>
      <c r="D88" s="184" t="s">
        <v>212</v>
      </c>
      <c r="E88" s="110"/>
      <c r="F88" s="136" t="s">
        <v>4</v>
      </c>
      <c r="G88" s="171">
        <f t="shared" si="7"/>
        <v>1</v>
      </c>
      <c r="H88" s="172">
        <f t="shared" si="8"/>
      </c>
      <c r="I88" s="301">
        <f t="shared" si="6"/>
        <v>0</v>
      </c>
      <c r="J88" s="110"/>
      <c r="K88" s="66"/>
      <c r="L88" s="65"/>
      <c r="M88" s="67"/>
      <c r="N88" s="364" t="s">
        <v>236</v>
      </c>
      <c r="O88" s="364"/>
      <c r="P88" s="364"/>
      <c r="X88" s="56"/>
      <c r="Y88" s="56"/>
    </row>
    <row r="89" spans="2:25" ht="12.75" hidden="1">
      <c r="B89" s="45"/>
      <c r="C89" s="110"/>
      <c r="D89" s="184" t="s">
        <v>230</v>
      </c>
      <c r="E89" s="110"/>
      <c r="F89" s="136" t="s">
        <v>4</v>
      </c>
      <c r="G89" s="171">
        <f t="shared" si="7"/>
        <v>1</v>
      </c>
      <c r="H89" s="172">
        <f t="shared" si="8"/>
      </c>
      <c r="I89" s="301">
        <f t="shared" si="6"/>
        <v>0</v>
      </c>
      <c r="J89" s="110"/>
      <c r="K89" s="66"/>
      <c r="L89" s="65"/>
      <c r="M89" s="67"/>
      <c r="N89" s="364" t="s">
        <v>236</v>
      </c>
      <c r="O89" s="364"/>
      <c r="P89" s="364"/>
      <c r="X89" s="56"/>
      <c r="Y89" s="56"/>
    </row>
    <row r="90" spans="2:25" ht="12.75" hidden="1">
      <c r="B90" s="45"/>
      <c r="C90" s="110"/>
      <c r="D90" s="184" t="s">
        <v>245</v>
      </c>
      <c r="E90" s="110"/>
      <c r="F90" s="136" t="s">
        <v>4</v>
      </c>
      <c r="G90" s="171">
        <f t="shared" si="7"/>
        <v>1</v>
      </c>
      <c r="H90" s="172">
        <f t="shared" si="8"/>
      </c>
      <c r="I90" s="301">
        <f t="shared" si="6"/>
        <v>0</v>
      </c>
      <c r="J90" s="110"/>
      <c r="K90" s="66"/>
      <c r="L90" s="65"/>
      <c r="M90" s="67"/>
      <c r="N90" s="364" t="s">
        <v>236</v>
      </c>
      <c r="O90" s="364"/>
      <c r="P90" s="364"/>
      <c r="X90" s="56"/>
      <c r="Y90" s="56"/>
    </row>
    <row r="91" spans="2:25" ht="12.75" hidden="1">
      <c r="B91" s="45"/>
      <c r="C91" s="110"/>
      <c r="D91" s="139" t="s">
        <v>248</v>
      </c>
      <c r="E91" s="110"/>
      <c r="F91" s="136" t="s">
        <v>4</v>
      </c>
      <c r="G91" s="171">
        <f t="shared" si="7"/>
        <v>1</v>
      </c>
      <c r="H91" s="172">
        <f t="shared" si="8"/>
      </c>
      <c r="I91" s="301">
        <f t="shared" si="6"/>
        <v>0</v>
      </c>
      <c r="J91" s="110"/>
      <c r="K91" s="66"/>
      <c r="L91" s="65"/>
      <c r="M91" s="67"/>
      <c r="N91" s="364" t="s">
        <v>236</v>
      </c>
      <c r="O91" s="364"/>
      <c r="P91" s="364"/>
      <c r="X91" s="56"/>
      <c r="Y91" s="56"/>
    </row>
    <row r="92" spans="2:25" ht="12.75" hidden="1">
      <c r="B92" s="45"/>
      <c r="C92" s="110"/>
      <c r="D92" s="139" t="s">
        <v>232</v>
      </c>
      <c r="E92" s="110"/>
      <c r="F92" s="136" t="s">
        <v>4</v>
      </c>
      <c r="G92" s="171">
        <f t="shared" si="7"/>
        <v>1</v>
      </c>
      <c r="H92" s="172">
        <f t="shared" si="8"/>
      </c>
      <c r="I92" s="301">
        <f t="shared" si="6"/>
        <v>0</v>
      </c>
      <c r="J92" s="110"/>
      <c r="K92" s="66"/>
      <c r="L92" s="65"/>
      <c r="M92" s="67"/>
      <c r="N92" s="364" t="s">
        <v>236</v>
      </c>
      <c r="O92" s="364"/>
      <c r="P92" s="364"/>
      <c r="X92" s="56"/>
      <c r="Y92" s="56"/>
    </row>
    <row r="93" spans="2:25" ht="12.75" hidden="1">
      <c r="B93" s="45"/>
      <c r="C93" s="110"/>
      <c r="D93" s="139" t="s">
        <v>233</v>
      </c>
      <c r="E93" s="110"/>
      <c r="F93" s="136" t="s">
        <v>4</v>
      </c>
      <c r="G93" s="171">
        <f t="shared" si="7"/>
        <v>1</v>
      </c>
      <c r="H93" s="172">
        <f t="shared" si="8"/>
      </c>
      <c r="I93" s="301">
        <f t="shared" si="6"/>
        <v>0</v>
      </c>
      <c r="J93" s="110"/>
      <c r="K93" s="66"/>
      <c r="L93" s="65"/>
      <c r="M93" s="67"/>
      <c r="N93" s="364" t="s">
        <v>236</v>
      </c>
      <c r="O93" s="364"/>
      <c r="P93" s="364"/>
      <c r="X93" s="56"/>
      <c r="Y93" s="56"/>
    </row>
    <row r="94" spans="2:25" ht="12.75" hidden="1">
      <c r="B94" s="45"/>
      <c r="C94" s="110"/>
      <c r="D94" s="139" t="s">
        <v>215</v>
      </c>
      <c r="E94" s="110"/>
      <c r="F94" s="136" t="s">
        <v>4</v>
      </c>
      <c r="G94" s="171">
        <f t="shared" si="7"/>
        <v>1</v>
      </c>
      <c r="H94" s="172">
        <f t="shared" si="8"/>
      </c>
      <c r="I94" s="301">
        <f t="shared" si="6"/>
        <v>0</v>
      </c>
      <c r="J94" s="110"/>
      <c r="K94" s="66"/>
      <c r="L94" s="65"/>
      <c r="M94" s="67"/>
      <c r="N94" s="364" t="s">
        <v>236</v>
      </c>
      <c r="O94" s="364"/>
      <c r="P94" s="364"/>
      <c r="X94" s="56"/>
      <c r="Y94" s="56"/>
    </row>
    <row r="95" spans="2:25" ht="12.75" hidden="1">
      <c r="B95" s="45"/>
      <c r="C95" s="110"/>
      <c r="D95" s="139" t="s">
        <v>226</v>
      </c>
      <c r="E95" s="110"/>
      <c r="F95" s="136" t="s">
        <v>4</v>
      </c>
      <c r="G95" s="171">
        <f t="shared" si="7"/>
        <v>1</v>
      </c>
      <c r="H95" s="172">
        <f t="shared" si="8"/>
      </c>
      <c r="I95" s="301">
        <f t="shared" si="6"/>
        <v>0</v>
      </c>
      <c r="J95" s="110"/>
      <c r="K95" s="66"/>
      <c r="L95" s="65"/>
      <c r="M95" s="67"/>
      <c r="N95" s="364" t="s">
        <v>236</v>
      </c>
      <c r="O95" s="364"/>
      <c r="P95" s="364"/>
      <c r="X95" s="56"/>
      <c r="Y95" s="56"/>
    </row>
    <row r="96" spans="2:25" ht="12.75" hidden="1">
      <c r="B96" s="45"/>
      <c r="C96" s="110"/>
      <c r="D96" s="139" t="s">
        <v>227</v>
      </c>
      <c r="E96" s="110"/>
      <c r="F96" s="136" t="s">
        <v>4</v>
      </c>
      <c r="G96" s="171">
        <f t="shared" si="7"/>
        <v>1</v>
      </c>
      <c r="H96" s="172">
        <f t="shared" si="8"/>
      </c>
      <c r="I96" s="301">
        <f t="shared" si="6"/>
        <v>0</v>
      </c>
      <c r="J96" s="110"/>
      <c r="K96" s="66"/>
      <c r="L96" s="65"/>
      <c r="M96" s="67"/>
      <c r="N96" s="364" t="s">
        <v>236</v>
      </c>
      <c r="O96" s="364"/>
      <c r="P96" s="364"/>
      <c r="X96" s="56"/>
      <c r="Y96" s="56"/>
    </row>
    <row r="97" spans="2:25" ht="12.75" hidden="1">
      <c r="B97" s="45"/>
      <c r="C97" s="110"/>
      <c r="D97" s="139" t="s">
        <v>228</v>
      </c>
      <c r="E97" s="110"/>
      <c r="F97" s="136" t="s">
        <v>4</v>
      </c>
      <c r="G97" s="171">
        <f t="shared" si="7"/>
        <v>1</v>
      </c>
      <c r="H97" s="172">
        <f t="shared" si="8"/>
      </c>
      <c r="I97" s="301">
        <f t="shared" si="6"/>
        <v>0</v>
      </c>
      <c r="J97" s="110"/>
      <c r="K97" s="66"/>
      <c r="L97" s="65"/>
      <c r="M97" s="67"/>
      <c r="N97" s="364" t="s">
        <v>236</v>
      </c>
      <c r="O97" s="364"/>
      <c r="P97" s="364"/>
      <c r="X97" s="56"/>
      <c r="Y97" s="56"/>
    </row>
    <row r="98" spans="2:25" ht="12.75" hidden="1">
      <c r="B98" s="45"/>
      <c r="C98" s="110"/>
      <c r="D98" s="184" t="s">
        <v>229</v>
      </c>
      <c r="E98" s="110"/>
      <c r="F98" s="136" t="s">
        <v>4</v>
      </c>
      <c r="G98" s="171">
        <f t="shared" si="7"/>
        <v>1</v>
      </c>
      <c r="H98" s="172">
        <f t="shared" si="8"/>
      </c>
      <c r="I98" s="301">
        <f t="shared" si="6"/>
        <v>0</v>
      </c>
      <c r="J98" s="110"/>
      <c r="K98" s="66"/>
      <c r="L98" s="65"/>
      <c r="M98" s="67"/>
      <c r="N98" s="364" t="s">
        <v>236</v>
      </c>
      <c r="O98" s="364"/>
      <c r="P98" s="364"/>
      <c r="X98" s="56"/>
      <c r="Y98" s="56"/>
    </row>
    <row r="99" spans="2:25" ht="12.75" hidden="1">
      <c r="B99" s="45"/>
      <c r="C99" s="110"/>
      <c r="D99" s="185" t="s">
        <v>249</v>
      </c>
      <c r="E99" s="110"/>
      <c r="F99" s="136" t="s">
        <v>4</v>
      </c>
      <c r="G99" s="171">
        <f t="shared" si="7"/>
        <v>1</v>
      </c>
      <c r="H99" s="172">
        <f t="shared" si="8"/>
      </c>
      <c r="I99" s="301">
        <f t="shared" si="6"/>
        <v>0</v>
      </c>
      <c r="J99" s="110"/>
      <c r="K99" s="66"/>
      <c r="L99" s="65"/>
      <c r="M99" s="67"/>
      <c r="N99" s="364" t="s">
        <v>236</v>
      </c>
      <c r="O99" s="364"/>
      <c r="P99" s="364"/>
      <c r="X99" s="56"/>
      <c r="Y99" s="56"/>
    </row>
    <row r="100" spans="2:25" ht="12.75" hidden="1">
      <c r="B100" s="45"/>
      <c r="C100" s="110"/>
      <c r="D100" s="184"/>
      <c r="E100" s="110"/>
      <c r="F100" s="136"/>
      <c r="G100" s="171">
        <f t="shared" si="7"/>
        <v>1</v>
      </c>
      <c r="H100" s="172">
        <f t="shared" si="8"/>
      </c>
      <c r="I100" s="301">
        <f t="shared" si="6"/>
      </c>
      <c r="J100" s="110"/>
      <c r="K100" s="66"/>
      <c r="L100" s="65"/>
      <c r="M100" s="67"/>
      <c r="N100" s="364"/>
      <c r="O100" s="364"/>
      <c r="P100" s="364"/>
      <c r="X100" s="56"/>
      <c r="Y100" s="56"/>
    </row>
    <row r="101" spans="2:25" ht="12.75" hidden="1">
      <c r="B101" s="45"/>
      <c r="C101" s="110"/>
      <c r="D101" s="184" t="s">
        <v>231</v>
      </c>
      <c r="E101" s="110"/>
      <c r="F101" s="136" t="s">
        <v>4</v>
      </c>
      <c r="G101" s="171">
        <f t="shared" si="7"/>
        <v>1</v>
      </c>
      <c r="H101" s="172">
        <f t="shared" si="8"/>
      </c>
      <c r="I101" s="301">
        <f t="shared" si="6"/>
        <v>0</v>
      </c>
      <c r="J101" s="110"/>
      <c r="K101" s="66"/>
      <c r="L101" s="65"/>
      <c r="M101" s="67"/>
      <c r="N101" s="364" t="s">
        <v>237</v>
      </c>
      <c r="O101" s="364"/>
      <c r="P101" s="364"/>
      <c r="X101" s="56"/>
      <c r="Y101" s="56"/>
    </row>
    <row r="102" spans="2:25" ht="12.75" hidden="1">
      <c r="B102" s="45"/>
      <c r="C102" s="110"/>
      <c r="D102" s="184" t="s">
        <v>217</v>
      </c>
      <c r="E102" s="110"/>
      <c r="F102" s="136" t="s">
        <v>4</v>
      </c>
      <c r="G102" s="171">
        <f t="shared" si="7"/>
        <v>1</v>
      </c>
      <c r="H102" s="172">
        <f t="shared" si="8"/>
      </c>
      <c r="I102" s="301">
        <f t="shared" si="6"/>
        <v>0</v>
      </c>
      <c r="J102" s="110"/>
      <c r="K102" s="66"/>
      <c r="L102" s="65"/>
      <c r="M102" s="67"/>
      <c r="N102" s="364" t="s">
        <v>237</v>
      </c>
      <c r="O102" s="364"/>
      <c r="P102" s="364"/>
      <c r="X102" s="56"/>
      <c r="Y102" s="56"/>
    </row>
    <row r="103" spans="2:25" ht="12.75" hidden="1">
      <c r="B103" s="45"/>
      <c r="C103" s="110"/>
      <c r="D103" s="184" t="s">
        <v>221</v>
      </c>
      <c r="E103" s="110"/>
      <c r="F103" s="136" t="s">
        <v>4</v>
      </c>
      <c r="G103" s="171">
        <f t="shared" si="7"/>
        <v>1</v>
      </c>
      <c r="H103" s="172">
        <f t="shared" si="8"/>
      </c>
      <c r="I103" s="301">
        <f t="shared" si="6"/>
        <v>0</v>
      </c>
      <c r="J103" s="110"/>
      <c r="K103" s="66"/>
      <c r="L103" s="65"/>
      <c r="M103" s="67"/>
      <c r="N103" s="364" t="s">
        <v>237</v>
      </c>
      <c r="O103" s="364"/>
      <c r="P103" s="364"/>
      <c r="X103" s="56"/>
      <c r="Y103" s="56"/>
    </row>
    <row r="104" spans="2:25" ht="12.75" hidden="1">
      <c r="B104" s="45"/>
      <c r="C104" s="110"/>
      <c r="D104" s="184" t="s">
        <v>218</v>
      </c>
      <c r="E104" s="110"/>
      <c r="F104" s="136" t="s">
        <v>4</v>
      </c>
      <c r="G104" s="171">
        <f t="shared" si="7"/>
        <v>1</v>
      </c>
      <c r="H104" s="172">
        <f t="shared" si="8"/>
      </c>
      <c r="I104" s="301">
        <f t="shared" si="6"/>
        <v>0</v>
      </c>
      <c r="J104" s="110"/>
      <c r="K104" s="66"/>
      <c r="L104" s="65"/>
      <c r="M104" s="67"/>
      <c r="N104" s="364" t="s">
        <v>237</v>
      </c>
      <c r="O104" s="364"/>
      <c r="P104" s="364"/>
      <c r="X104" s="56"/>
      <c r="Y104" s="56"/>
    </row>
    <row r="105" spans="2:25" ht="12.75" hidden="1">
      <c r="B105" s="45"/>
      <c r="C105" s="110"/>
      <c r="D105" s="184" t="s">
        <v>220</v>
      </c>
      <c r="E105" s="110"/>
      <c r="F105" s="136" t="s">
        <v>4</v>
      </c>
      <c r="G105" s="171">
        <f t="shared" si="7"/>
        <v>1</v>
      </c>
      <c r="H105" s="172">
        <f t="shared" si="8"/>
      </c>
      <c r="I105" s="301">
        <f t="shared" si="6"/>
        <v>0</v>
      </c>
      <c r="J105" s="110"/>
      <c r="K105" s="66"/>
      <c r="L105" s="65"/>
      <c r="M105" s="67"/>
      <c r="N105" s="364" t="s">
        <v>237</v>
      </c>
      <c r="O105" s="364"/>
      <c r="P105" s="364"/>
      <c r="X105" s="56"/>
      <c r="Y105" s="56"/>
    </row>
    <row r="106" spans="2:25" ht="12.75" hidden="1">
      <c r="B106" s="45"/>
      <c r="C106" s="110"/>
      <c r="D106" s="184" t="s">
        <v>219</v>
      </c>
      <c r="E106" s="110"/>
      <c r="F106" s="136" t="s">
        <v>4</v>
      </c>
      <c r="G106" s="171">
        <f t="shared" si="7"/>
        <v>1</v>
      </c>
      <c r="H106" s="172">
        <f t="shared" si="8"/>
      </c>
      <c r="I106" s="301">
        <f t="shared" si="6"/>
        <v>0</v>
      </c>
      <c r="J106" s="110"/>
      <c r="K106" s="66"/>
      <c r="L106" s="65"/>
      <c r="M106" s="67"/>
      <c r="N106" s="364" t="s">
        <v>237</v>
      </c>
      <c r="O106" s="364"/>
      <c r="P106" s="364"/>
      <c r="X106" s="56"/>
      <c r="Y106" s="56"/>
    </row>
    <row r="107" spans="2:25" ht="12.75" hidden="1">
      <c r="B107" s="45"/>
      <c r="C107" s="110"/>
      <c r="D107" s="184" t="s">
        <v>222</v>
      </c>
      <c r="E107" s="110"/>
      <c r="F107" s="136" t="s">
        <v>4</v>
      </c>
      <c r="G107" s="171">
        <f t="shared" si="7"/>
        <v>1</v>
      </c>
      <c r="H107" s="172">
        <f t="shared" si="8"/>
      </c>
      <c r="I107" s="301">
        <f t="shared" si="6"/>
        <v>0</v>
      </c>
      <c r="J107" s="110"/>
      <c r="K107" s="66"/>
      <c r="L107" s="65"/>
      <c r="M107" s="67"/>
      <c r="N107" s="364" t="s">
        <v>237</v>
      </c>
      <c r="O107" s="364"/>
      <c r="P107" s="364"/>
      <c r="X107" s="56"/>
      <c r="Y107" s="56"/>
    </row>
    <row r="108" spans="2:25" ht="12.75" hidden="1">
      <c r="B108" s="45"/>
      <c r="C108" s="110"/>
      <c r="D108" s="184"/>
      <c r="E108" s="110"/>
      <c r="F108" s="136"/>
      <c r="G108" s="171">
        <f t="shared" si="7"/>
        <v>1</v>
      </c>
      <c r="H108" s="172">
        <f t="shared" si="8"/>
      </c>
      <c r="I108" s="301">
        <f t="shared" si="6"/>
      </c>
      <c r="J108" s="110"/>
      <c r="K108" s="66"/>
      <c r="L108" s="65"/>
      <c r="M108" s="67"/>
      <c r="N108" s="364"/>
      <c r="O108" s="364"/>
      <c r="P108" s="364"/>
      <c r="X108" s="56"/>
      <c r="Y108" s="56"/>
    </row>
    <row r="109" spans="2:25" ht="12.75" hidden="1">
      <c r="B109" s="45"/>
      <c r="C109" s="110"/>
      <c r="D109" s="186" t="s">
        <v>250</v>
      </c>
      <c r="E109" s="110"/>
      <c r="F109" s="136" t="s">
        <v>4</v>
      </c>
      <c r="G109" s="171">
        <f t="shared" si="7"/>
        <v>1</v>
      </c>
      <c r="H109" s="172">
        <f t="shared" si="8"/>
      </c>
      <c r="I109" s="301">
        <f t="shared" si="6"/>
        <v>0</v>
      </c>
      <c r="J109" s="110"/>
      <c r="K109" s="66"/>
      <c r="L109" s="65"/>
      <c r="M109" s="67"/>
      <c r="N109" s="364" t="s">
        <v>247</v>
      </c>
      <c r="O109" s="364"/>
      <c r="P109" s="364"/>
      <c r="X109" s="56"/>
      <c r="Y109" s="56"/>
    </row>
    <row r="110" spans="2:25" ht="12.75" hidden="1">
      <c r="B110" s="45"/>
      <c r="C110" s="110"/>
      <c r="D110" s="139"/>
      <c r="E110" s="110"/>
      <c r="F110" s="136"/>
      <c r="G110" s="171">
        <f t="shared" si="7"/>
        <v>1</v>
      </c>
      <c r="H110" s="172">
        <f t="shared" si="8"/>
      </c>
      <c r="I110" s="301">
        <f t="shared" si="6"/>
      </c>
      <c r="J110" s="110"/>
      <c r="K110" s="66"/>
      <c r="L110" s="65"/>
      <c r="M110" s="67"/>
      <c r="N110" s="364"/>
      <c r="O110" s="364"/>
      <c r="P110" s="364"/>
      <c r="X110" s="56"/>
      <c r="Y110" s="56"/>
    </row>
    <row r="111" spans="2:25" ht="12.75" hidden="1">
      <c r="B111" s="45"/>
      <c r="C111" s="110"/>
      <c r="D111" s="183" t="s">
        <v>223</v>
      </c>
      <c r="E111" s="110"/>
      <c r="F111" s="136" t="s">
        <v>4</v>
      </c>
      <c r="G111" s="171">
        <f t="shared" si="7"/>
        <v>1</v>
      </c>
      <c r="H111" s="172">
        <f t="shared" si="8"/>
      </c>
      <c r="I111" s="301">
        <f t="shared" si="6"/>
        <v>0</v>
      </c>
      <c r="J111" s="110"/>
      <c r="K111" s="66"/>
      <c r="L111" s="65"/>
      <c r="M111" s="67"/>
      <c r="N111" s="364" t="s">
        <v>238</v>
      </c>
      <c r="O111" s="364"/>
      <c r="P111" s="364"/>
      <c r="X111" s="56"/>
      <c r="Y111" s="56"/>
    </row>
    <row r="112" spans="2:25" ht="12.75" hidden="1">
      <c r="B112" s="45"/>
      <c r="C112" s="110"/>
      <c r="D112" s="183" t="s">
        <v>224</v>
      </c>
      <c r="E112" s="136"/>
      <c r="F112" s="136" t="s">
        <v>4</v>
      </c>
      <c r="G112" s="171">
        <f t="shared" si="7"/>
        <v>1</v>
      </c>
      <c r="H112" s="172">
        <f t="shared" si="8"/>
      </c>
      <c r="I112" s="301">
        <f t="shared" si="6"/>
        <v>0</v>
      </c>
      <c r="J112" s="136"/>
      <c r="K112" s="66"/>
      <c r="L112" s="65"/>
      <c r="M112" s="67"/>
      <c r="N112" s="364" t="s">
        <v>238</v>
      </c>
      <c r="O112" s="364"/>
      <c r="P112" s="364"/>
      <c r="X112" s="56"/>
      <c r="Y112" s="56"/>
    </row>
    <row r="113" spans="2:25" ht="12.75" hidden="1">
      <c r="B113" s="45"/>
      <c r="C113" s="110"/>
      <c r="D113" s="183" t="s">
        <v>242</v>
      </c>
      <c r="E113" s="136"/>
      <c r="F113" s="136" t="s">
        <v>4</v>
      </c>
      <c r="G113" s="171">
        <f t="shared" si="7"/>
        <v>1</v>
      </c>
      <c r="H113" s="172">
        <f t="shared" si="8"/>
      </c>
      <c r="I113" s="301">
        <f t="shared" si="6"/>
        <v>0</v>
      </c>
      <c r="J113" s="136"/>
      <c r="K113" s="66"/>
      <c r="L113" s="65"/>
      <c r="M113" s="67"/>
      <c r="N113" s="364" t="s">
        <v>238</v>
      </c>
      <c r="O113" s="364"/>
      <c r="P113" s="364"/>
      <c r="X113" s="56"/>
      <c r="Y113" s="56"/>
    </row>
    <row r="114" spans="2:25" ht="12.75" hidden="1">
      <c r="B114" s="45"/>
      <c r="C114" s="110"/>
      <c r="D114" s="183" t="s">
        <v>239</v>
      </c>
      <c r="E114" s="136"/>
      <c r="F114" s="136" t="s">
        <v>4</v>
      </c>
      <c r="G114" s="171">
        <f t="shared" si="7"/>
        <v>1</v>
      </c>
      <c r="H114" s="172">
        <f t="shared" si="8"/>
      </c>
      <c r="I114" s="301">
        <f t="shared" si="6"/>
        <v>0</v>
      </c>
      <c r="J114" s="136"/>
      <c r="K114" s="66"/>
      <c r="L114" s="65"/>
      <c r="M114" s="67"/>
      <c r="N114" s="364" t="s">
        <v>238</v>
      </c>
      <c r="O114" s="364"/>
      <c r="P114" s="364"/>
      <c r="X114" s="56"/>
      <c r="Y114" s="56"/>
    </row>
    <row r="115" spans="2:25" ht="12.75" hidden="1">
      <c r="B115" s="45"/>
      <c r="C115" s="110"/>
      <c r="D115" s="183" t="s">
        <v>234</v>
      </c>
      <c r="E115" s="136"/>
      <c r="F115" s="136" t="s">
        <v>4</v>
      </c>
      <c r="G115" s="171">
        <f t="shared" si="7"/>
        <v>1</v>
      </c>
      <c r="H115" s="172">
        <f t="shared" si="8"/>
      </c>
      <c r="I115" s="301">
        <f t="shared" si="6"/>
        <v>0</v>
      </c>
      <c r="J115" s="136"/>
      <c r="K115" s="66"/>
      <c r="L115" s="65"/>
      <c r="M115" s="67"/>
      <c r="N115" s="364" t="s">
        <v>238</v>
      </c>
      <c r="O115" s="364"/>
      <c r="P115" s="364"/>
      <c r="X115" s="56"/>
      <c r="Y115" s="56"/>
    </row>
    <row r="116" spans="2:25" ht="12.75" hidden="1">
      <c r="B116" s="45"/>
      <c r="C116" s="110"/>
      <c r="D116" s="183" t="s">
        <v>240</v>
      </c>
      <c r="E116" s="136"/>
      <c r="F116" s="136" t="s">
        <v>4</v>
      </c>
      <c r="G116" s="171">
        <f t="shared" si="7"/>
        <v>1</v>
      </c>
      <c r="H116" s="172">
        <f t="shared" si="8"/>
      </c>
      <c r="I116" s="301">
        <f t="shared" si="6"/>
        <v>0</v>
      </c>
      <c r="J116" s="136"/>
      <c r="K116" s="66"/>
      <c r="L116" s="65"/>
      <c r="M116" s="67"/>
      <c r="N116" s="364" t="s">
        <v>238</v>
      </c>
      <c r="O116" s="364"/>
      <c r="P116" s="364"/>
      <c r="X116" s="56"/>
      <c r="Y116" s="56"/>
    </row>
    <row r="117" spans="2:25" ht="12.75" hidden="1">
      <c r="B117" s="45"/>
      <c r="C117" s="110"/>
      <c r="D117" s="183" t="s">
        <v>241</v>
      </c>
      <c r="E117" s="136"/>
      <c r="F117" s="136" t="s">
        <v>4</v>
      </c>
      <c r="G117" s="171">
        <f t="shared" si="7"/>
        <v>1</v>
      </c>
      <c r="H117" s="172">
        <f t="shared" si="8"/>
      </c>
      <c r="I117" s="301">
        <f t="shared" si="6"/>
        <v>0</v>
      </c>
      <c r="J117" s="136"/>
      <c r="K117" s="66"/>
      <c r="L117" s="65"/>
      <c r="M117" s="67"/>
      <c r="N117" s="364" t="s">
        <v>238</v>
      </c>
      <c r="O117" s="364"/>
      <c r="P117" s="364"/>
      <c r="X117" s="56"/>
      <c r="Y117" s="56"/>
    </row>
    <row r="118" spans="2:25" ht="12.75" hidden="1">
      <c r="B118" s="45"/>
      <c r="C118" s="110"/>
      <c r="D118" s="183"/>
      <c r="E118" s="136"/>
      <c r="F118" s="136"/>
      <c r="G118" s="171">
        <f t="shared" si="7"/>
        <v>1</v>
      </c>
      <c r="H118" s="172">
        <f t="shared" si="8"/>
      </c>
      <c r="I118" s="301">
        <f t="shared" si="6"/>
      </c>
      <c r="J118" s="136"/>
      <c r="K118" s="66"/>
      <c r="L118" s="65"/>
      <c r="M118" s="67"/>
      <c r="N118" s="364"/>
      <c r="O118" s="364"/>
      <c r="P118" s="364"/>
      <c r="X118" s="56"/>
      <c r="Y118" s="56"/>
    </row>
    <row r="119" spans="2:25" ht="12.75" hidden="1">
      <c r="B119" s="45"/>
      <c r="C119" s="110"/>
      <c r="D119" s="110" t="s">
        <v>246</v>
      </c>
      <c r="E119" s="136"/>
      <c r="F119" s="136" t="s">
        <v>4</v>
      </c>
      <c r="G119" s="171">
        <f t="shared" si="7"/>
        <v>1</v>
      </c>
      <c r="H119" s="172">
        <f t="shared" si="8"/>
      </c>
      <c r="I119" s="301">
        <f t="shared" si="6"/>
        <v>0</v>
      </c>
      <c r="J119" s="136"/>
      <c r="K119" s="66"/>
      <c r="L119" s="65"/>
      <c r="M119" s="67"/>
      <c r="N119" s="364" t="s">
        <v>243</v>
      </c>
      <c r="O119" s="364"/>
      <c r="P119" s="364"/>
      <c r="X119" s="56"/>
      <c r="Y119" s="56"/>
    </row>
    <row r="120" spans="2:25" ht="12.75">
      <c r="B120" s="45"/>
      <c r="C120" s="111" t="s">
        <v>731</v>
      </c>
      <c r="D120" s="139" t="s">
        <v>225</v>
      </c>
      <c r="E120" s="110">
        <v>1</v>
      </c>
      <c r="F120" s="136" t="s">
        <v>4</v>
      </c>
      <c r="G120" s="171">
        <f t="shared" si="7"/>
        <v>0.276896258446712</v>
      </c>
      <c r="H120" s="172">
        <f t="shared" si="8"/>
        <v>0</v>
      </c>
      <c r="I120" s="301">
        <f t="shared" si="6"/>
        <v>0.276896258446712</v>
      </c>
      <c r="J120" s="110" t="s">
        <v>4</v>
      </c>
      <c r="K120" s="66"/>
      <c r="L120" s="65"/>
      <c r="M120" s="67"/>
      <c r="N120" s="364" t="s">
        <v>236</v>
      </c>
      <c r="O120" s="364"/>
      <c r="P120" s="364"/>
      <c r="X120" s="56"/>
      <c r="Y120" s="56"/>
    </row>
    <row r="121" spans="2:25" ht="12.75">
      <c r="B121" s="45"/>
      <c r="C121" s="111" t="s">
        <v>727</v>
      </c>
      <c r="D121" s="184" t="s">
        <v>212</v>
      </c>
      <c r="E121" s="110">
        <v>1</v>
      </c>
      <c r="F121" s="136" t="s">
        <v>4</v>
      </c>
      <c r="G121" s="171">
        <f t="shared" si="7"/>
        <v>6.0950936163399965E-05</v>
      </c>
      <c r="H121" s="172">
        <f t="shared" si="8"/>
        <v>0</v>
      </c>
      <c r="I121" s="301">
        <f t="shared" si="6"/>
        <v>6.0950936163399965E-05</v>
      </c>
      <c r="J121" s="110" t="s">
        <v>4</v>
      </c>
      <c r="K121" s="66"/>
      <c r="L121" s="65"/>
      <c r="M121" s="67"/>
      <c r="N121" s="364" t="s">
        <v>236</v>
      </c>
      <c r="O121" s="364"/>
      <c r="P121" s="364"/>
      <c r="X121" s="56"/>
      <c r="Y121" s="56"/>
    </row>
    <row r="122" spans="2:25" ht="12.75">
      <c r="B122" s="45"/>
      <c r="C122" s="111" t="s">
        <v>728</v>
      </c>
      <c r="D122" s="184" t="s">
        <v>216</v>
      </c>
      <c r="E122" s="110">
        <v>1</v>
      </c>
      <c r="F122" s="136" t="s">
        <v>4</v>
      </c>
      <c r="G122" s="171">
        <f t="shared" si="7"/>
        <v>2.661639868893822E-07</v>
      </c>
      <c r="H122" s="172">
        <f t="shared" si="8"/>
        <v>0</v>
      </c>
      <c r="I122" s="301">
        <f t="shared" si="6"/>
        <v>2.661639868893822E-07</v>
      </c>
      <c r="J122" s="110" t="s">
        <v>4</v>
      </c>
      <c r="K122" s="66"/>
      <c r="L122" s="65"/>
      <c r="M122" s="67"/>
      <c r="N122" s="364" t="s">
        <v>236</v>
      </c>
      <c r="O122" s="364"/>
      <c r="P122" s="364"/>
      <c r="X122" s="56"/>
      <c r="Y122" s="56"/>
    </row>
    <row r="123" spans="2:25" ht="12.75">
      <c r="B123" s="45"/>
      <c r="C123" s="111" t="s">
        <v>729</v>
      </c>
      <c r="D123" s="139" t="s">
        <v>248</v>
      </c>
      <c r="E123" s="136">
        <v>1</v>
      </c>
      <c r="F123" s="136" t="s">
        <v>4</v>
      </c>
      <c r="G123" s="171">
        <f t="shared" si="7"/>
        <v>2.1791448754891965E-06</v>
      </c>
      <c r="H123" s="172">
        <f t="shared" si="8"/>
        <v>0</v>
      </c>
      <c r="I123" s="301">
        <f t="shared" si="6"/>
        <v>2.1791448754891965E-06</v>
      </c>
      <c r="J123" s="110" t="s">
        <v>4</v>
      </c>
      <c r="K123" s="66"/>
      <c r="L123" s="116"/>
      <c r="M123" s="67"/>
      <c r="N123" s="364" t="s">
        <v>236</v>
      </c>
      <c r="O123" s="364"/>
      <c r="P123" s="364"/>
      <c r="X123" s="56"/>
      <c r="Y123" s="56"/>
    </row>
    <row r="124" spans="2:25" ht="12.75">
      <c r="B124" s="45"/>
      <c r="C124" s="111" t="s">
        <v>730</v>
      </c>
      <c r="D124" s="184" t="s">
        <v>230</v>
      </c>
      <c r="E124" s="110">
        <v>1</v>
      </c>
      <c r="F124" s="136" t="s">
        <v>4</v>
      </c>
      <c r="G124" s="171">
        <f t="shared" si="7"/>
        <v>2.2273258965878118E-05</v>
      </c>
      <c r="H124" s="172">
        <f t="shared" si="8"/>
        <v>0</v>
      </c>
      <c r="I124" s="301">
        <f t="shared" si="6"/>
        <v>2.2273258965878118E-05</v>
      </c>
      <c r="J124" s="110" t="s">
        <v>4</v>
      </c>
      <c r="K124" s="66"/>
      <c r="L124" s="65"/>
      <c r="M124" s="67"/>
      <c r="N124" s="364" t="s">
        <v>236</v>
      </c>
      <c r="O124" s="364"/>
      <c r="P124" s="364"/>
      <c r="X124" s="56"/>
      <c r="Y124" s="56"/>
    </row>
    <row r="125" spans="2:25" ht="12.75">
      <c r="B125" s="45"/>
      <c r="C125" s="68" t="s">
        <v>95</v>
      </c>
      <c r="D125" s="72" t="s">
        <v>106</v>
      </c>
      <c r="E125" s="70" t="s">
        <v>107</v>
      </c>
      <c r="F125" s="69"/>
      <c r="G125" s="138"/>
      <c r="H125" s="73"/>
      <c r="I125" s="73"/>
      <c r="J125" s="69"/>
      <c r="K125" s="70"/>
      <c r="L125" s="69" t="s">
        <v>36</v>
      </c>
      <c r="M125" s="71"/>
      <c r="N125" s="363"/>
      <c r="O125" s="363"/>
      <c r="P125" s="363"/>
      <c r="X125" s="56"/>
      <c r="Y125" s="56"/>
    </row>
    <row r="126" spans="2:25" ht="12.75">
      <c r="B126" s="45"/>
      <c r="C126" s="42"/>
      <c r="D126" s="42"/>
      <c r="E126" s="42"/>
      <c r="F126" s="42"/>
      <c r="G126" s="42"/>
      <c r="H126" s="42"/>
      <c r="J126" s="42"/>
      <c r="K126" s="42"/>
      <c r="L126" s="42"/>
      <c r="M126" s="42"/>
      <c r="N126" s="42"/>
      <c r="O126" s="42"/>
      <c r="P126" s="42"/>
      <c r="X126" s="56"/>
      <c r="Y126" s="56"/>
    </row>
    <row r="127" spans="2:16" ht="12.75">
      <c r="B127" s="45"/>
      <c r="C127" s="42"/>
      <c r="D127" s="42"/>
      <c r="E127" s="42"/>
      <c r="F127" s="42"/>
      <c r="G127" s="42"/>
      <c r="H127" s="42"/>
      <c r="J127" s="42"/>
      <c r="K127" s="42"/>
      <c r="L127" s="42"/>
      <c r="M127" s="42"/>
      <c r="N127" s="42"/>
      <c r="O127" s="42"/>
      <c r="P127" s="42"/>
    </row>
    <row r="128" spans="2:16" ht="12.75">
      <c r="B128" s="45"/>
      <c r="C128" s="42"/>
      <c r="D128" s="42"/>
      <c r="E128" s="42"/>
      <c r="F128" s="42"/>
      <c r="G128" s="42"/>
      <c r="H128" s="42"/>
      <c r="J128" s="42"/>
      <c r="K128" s="42"/>
      <c r="L128" s="42"/>
      <c r="M128" s="42"/>
      <c r="N128" s="42"/>
      <c r="O128" s="42"/>
      <c r="P128" s="42"/>
    </row>
    <row r="129" spans="2:16" ht="12.75">
      <c r="B129" s="45"/>
      <c r="C129" s="42"/>
      <c r="D129" s="42"/>
      <c r="E129" s="42"/>
      <c r="F129" s="42"/>
      <c r="G129" s="42"/>
      <c r="H129" s="42"/>
      <c r="J129" s="42"/>
      <c r="K129" s="42"/>
      <c r="L129" s="42"/>
      <c r="M129" s="42"/>
      <c r="N129" s="42"/>
      <c r="O129" s="42"/>
      <c r="P129" s="42"/>
    </row>
    <row r="130" spans="2:16" ht="12.75">
      <c r="B130" s="45"/>
      <c r="C130" s="42"/>
      <c r="D130" s="42"/>
      <c r="E130" s="42"/>
      <c r="F130" s="42"/>
      <c r="G130" s="305"/>
      <c r="H130" s="42"/>
      <c r="J130" s="42"/>
      <c r="K130" s="42"/>
      <c r="L130" s="42"/>
      <c r="M130" s="42"/>
      <c r="N130" s="42"/>
      <c r="O130" s="42"/>
      <c r="P130" s="42"/>
    </row>
    <row r="131" spans="2:16" ht="12.75">
      <c r="B131" s="45"/>
      <c r="C131" s="42"/>
      <c r="D131" s="42"/>
      <c r="E131" s="42"/>
      <c r="F131" s="42"/>
      <c r="G131" s="42"/>
      <c r="H131" s="42"/>
      <c r="J131" s="42"/>
      <c r="K131" s="42"/>
      <c r="L131" s="42"/>
      <c r="M131" s="42"/>
      <c r="N131" s="42"/>
      <c r="O131" s="42"/>
      <c r="P131" s="42"/>
    </row>
    <row r="132" spans="2:16" ht="12.75">
      <c r="B132" s="45"/>
      <c r="C132" s="42"/>
      <c r="D132" s="311"/>
      <c r="E132" s="42"/>
      <c r="F132" s="42"/>
      <c r="G132" s="42"/>
      <c r="H132" s="42"/>
      <c r="J132" s="42"/>
      <c r="K132" s="42"/>
      <c r="L132" s="42"/>
      <c r="M132" s="42"/>
      <c r="N132" s="42"/>
      <c r="O132" s="42"/>
      <c r="P132" s="42"/>
    </row>
    <row r="133" spans="2:16" ht="12.75">
      <c r="B133" s="45"/>
      <c r="C133" s="310"/>
      <c r="D133" s="307"/>
      <c r="E133" s="42"/>
      <c r="F133" s="42"/>
      <c r="G133" s="42"/>
      <c r="H133" s="42"/>
      <c r="J133" s="42"/>
      <c r="K133" s="42"/>
      <c r="L133" s="42"/>
      <c r="M133" s="42"/>
      <c r="N133" s="42"/>
      <c r="O133" s="42"/>
      <c r="P133" s="42"/>
    </row>
    <row r="134" spans="2:16" ht="12.75">
      <c r="B134" s="45"/>
      <c r="C134" s="305"/>
      <c r="D134" s="307"/>
      <c r="E134" s="42"/>
      <c r="F134" s="42"/>
      <c r="G134" s="42"/>
      <c r="H134" s="306"/>
      <c r="J134" s="42"/>
      <c r="K134" s="42"/>
      <c r="L134" s="42"/>
      <c r="M134" s="42"/>
      <c r="N134" s="42"/>
      <c r="O134" s="42"/>
      <c r="P134" s="42"/>
    </row>
    <row r="135" spans="2:16" ht="12.75">
      <c r="B135" s="45"/>
      <c r="C135" s="42"/>
      <c r="D135" s="312"/>
      <c r="E135" s="42"/>
      <c r="F135" s="42"/>
      <c r="G135" s="42"/>
      <c r="H135" s="42"/>
      <c r="J135" s="42"/>
      <c r="K135" s="42"/>
      <c r="L135" s="42"/>
      <c r="M135" s="42"/>
      <c r="N135" s="42"/>
      <c r="O135" s="42"/>
      <c r="P135" s="42"/>
    </row>
    <row r="136" spans="2:16" ht="12.75">
      <c r="B136" s="45"/>
      <c r="C136" s="42"/>
      <c r="D136" s="311"/>
      <c r="E136" s="42"/>
      <c r="F136" s="42"/>
      <c r="G136" s="42"/>
      <c r="H136" s="42"/>
      <c r="J136" s="42"/>
      <c r="K136" s="42"/>
      <c r="L136" s="42"/>
      <c r="M136" s="42"/>
      <c r="N136" s="42"/>
      <c r="O136" s="42"/>
      <c r="P136" s="42"/>
    </row>
    <row r="137" spans="2:16" ht="12.75">
      <c r="B137" s="45"/>
      <c r="C137" s="42"/>
      <c r="D137" s="311"/>
      <c r="E137" s="42"/>
      <c r="F137" s="42"/>
      <c r="G137" s="42"/>
      <c r="H137" s="307"/>
      <c r="J137" s="42"/>
      <c r="K137" s="42"/>
      <c r="L137" s="42"/>
      <c r="M137" s="42"/>
      <c r="N137" s="42"/>
      <c r="O137" s="42"/>
      <c r="P137" s="42"/>
    </row>
    <row r="138" spans="2:16" ht="12.75">
      <c r="B138" s="45"/>
      <c r="C138" s="42"/>
      <c r="D138" s="311"/>
      <c r="E138" s="42"/>
      <c r="F138" s="42"/>
      <c r="G138" s="42"/>
      <c r="H138" s="42"/>
      <c r="J138" s="42"/>
      <c r="K138" s="42"/>
      <c r="L138" s="42"/>
      <c r="M138" s="42"/>
      <c r="N138" s="42"/>
      <c r="O138" s="42"/>
      <c r="P138" s="42"/>
    </row>
    <row r="139" spans="2:16" ht="12.75">
      <c r="B139" s="45"/>
      <c r="C139" s="42"/>
      <c r="D139" s="311"/>
      <c r="E139" s="42"/>
      <c r="F139" s="42"/>
      <c r="G139" s="42"/>
      <c r="H139" s="42"/>
      <c r="J139" s="42"/>
      <c r="K139" s="42"/>
      <c r="L139" s="42"/>
      <c r="M139" s="42"/>
      <c r="N139" s="42"/>
      <c r="O139" s="42"/>
      <c r="P139" s="42"/>
    </row>
    <row r="140" spans="2:16" ht="12.75">
      <c r="B140" s="45"/>
      <c r="C140" s="42"/>
      <c r="D140" s="42"/>
      <c r="E140" s="42"/>
      <c r="F140" s="42"/>
      <c r="G140" s="42"/>
      <c r="H140" s="308"/>
      <c r="J140" s="42"/>
      <c r="K140" s="42"/>
      <c r="L140" s="42"/>
      <c r="M140" s="42"/>
      <c r="N140" s="42"/>
      <c r="O140" s="42"/>
      <c r="P140" s="42"/>
    </row>
    <row r="141" spans="2:16" ht="12.75">
      <c r="B141" s="45"/>
      <c r="C141" s="42"/>
      <c r="D141" s="42"/>
      <c r="E141" s="42"/>
      <c r="F141" s="42"/>
      <c r="G141" s="42"/>
      <c r="H141" s="306"/>
      <c r="J141" s="42"/>
      <c r="K141" s="42"/>
      <c r="L141" s="42"/>
      <c r="M141" s="42"/>
      <c r="N141" s="42"/>
      <c r="O141" s="42"/>
      <c r="P141" s="42"/>
    </row>
    <row r="142" spans="2:16" ht="12.75">
      <c r="B142" s="45"/>
      <c r="C142" s="42"/>
      <c r="D142" s="42"/>
      <c r="E142" s="42"/>
      <c r="F142" s="42"/>
      <c r="G142" s="42"/>
      <c r="H142" s="42"/>
      <c r="J142" s="42"/>
      <c r="K142" s="42"/>
      <c r="L142" s="42"/>
      <c r="M142" s="42"/>
      <c r="N142" s="42"/>
      <c r="O142" s="42"/>
      <c r="P142" s="42"/>
    </row>
    <row r="143" spans="2:16" ht="12.75">
      <c r="B143" s="45"/>
      <c r="C143" s="42"/>
      <c r="D143" s="42"/>
      <c r="E143" s="42"/>
      <c r="F143" s="305"/>
      <c r="G143" s="42"/>
      <c r="H143" s="42"/>
      <c r="J143" s="42"/>
      <c r="K143" s="42"/>
      <c r="L143" s="42"/>
      <c r="M143" s="42"/>
      <c r="N143" s="42"/>
      <c r="O143" s="42"/>
      <c r="P143" s="42"/>
    </row>
    <row r="144" spans="2:16" ht="12.75">
      <c r="B144" s="45"/>
      <c r="C144" s="42"/>
      <c r="D144" s="42"/>
      <c r="E144" s="42"/>
      <c r="F144" s="42"/>
      <c r="G144" s="42"/>
      <c r="H144" s="42"/>
      <c r="J144" s="42"/>
      <c r="K144" s="42"/>
      <c r="L144" s="42"/>
      <c r="M144" s="42"/>
      <c r="N144" s="42"/>
      <c r="O144" s="42"/>
      <c r="P144" s="42"/>
    </row>
    <row r="145" spans="2:16" ht="12.75">
      <c r="B145" s="45"/>
      <c r="C145" s="42"/>
      <c r="D145" s="42"/>
      <c r="E145" s="42"/>
      <c r="F145" s="42"/>
      <c r="G145" s="42"/>
      <c r="H145" s="42"/>
      <c r="J145" s="42"/>
      <c r="K145" s="42"/>
      <c r="L145" s="42"/>
      <c r="M145" s="42"/>
      <c r="N145" s="42"/>
      <c r="O145" s="42"/>
      <c r="P145" s="42"/>
    </row>
    <row r="146" spans="2:16" ht="12.75">
      <c r="B146" s="45"/>
      <c r="C146" s="42"/>
      <c r="D146" s="42"/>
      <c r="E146" s="42"/>
      <c r="F146" s="42"/>
      <c r="G146" s="42"/>
      <c r="H146" s="42"/>
      <c r="J146" s="42"/>
      <c r="K146" s="42"/>
      <c r="L146" s="42"/>
      <c r="M146" s="42"/>
      <c r="N146" s="42"/>
      <c r="O146" s="42"/>
      <c r="P146" s="42"/>
    </row>
    <row r="147" spans="2:16" ht="12.75">
      <c r="B147" s="45"/>
      <c r="C147" s="42"/>
      <c r="D147" s="42"/>
      <c r="E147" s="42"/>
      <c r="F147" s="42"/>
      <c r="G147" s="42"/>
      <c r="H147" s="42"/>
      <c r="J147" s="42"/>
      <c r="K147" s="42"/>
      <c r="L147" s="42"/>
      <c r="M147" s="42"/>
      <c r="N147" s="42"/>
      <c r="O147" s="42"/>
      <c r="P147" s="42"/>
    </row>
    <row r="148" spans="2:16" ht="12.75">
      <c r="B148" s="45"/>
      <c r="C148" s="42"/>
      <c r="D148" s="42"/>
      <c r="E148" s="42"/>
      <c r="F148" s="42"/>
      <c r="G148" s="42"/>
      <c r="H148" s="42"/>
      <c r="J148" s="42"/>
      <c r="K148" s="42"/>
      <c r="L148" s="42"/>
      <c r="M148" s="42"/>
      <c r="N148" s="42"/>
      <c r="O148" s="42"/>
      <c r="P148" s="42"/>
    </row>
    <row r="149" spans="2:16" ht="12.75">
      <c r="B149" s="45"/>
      <c r="C149" s="42"/>
      <c r="D149" s="42"/>
      <c r="E149" s="42"/>
      <c r="F149" s="42"/>
      <c r="G149" s="42"/>
      <c r="H149" s="42"/>
      <c r="J149" s="42"/>
      <c r="K149" s="42"/>
      <c r="L149" s="42"/>
      <c r="M149" s="42"/>
      <c r="N149" s="42"/>
      <c r="O149" s="42"/>
      <c r="P149" s="42"/>
    </row>
    <row r="150" spans="2:16" ht="12.75">
      <c r="B150" s="45"/>
      <c r="C150" s="42"/>
      <c r="D150" s="42"/>
      <c r="E150" s="42"/>
      <c r="F150" s="42"/>
      <c r="G150" s="42"/>
      <c r="H150" s="42"/>
      <c r="J150" s="42"/>
      <c r="K150" s="42"/>
      <c r="L150" s="42"/>
      <c r="M150" s="42"/>
      <c r="N150" s="42"/>
      <c r="O150" s="42"/>
      <c r="P150" s="42"/>
    </row>
    <row r="151" spans="2:16" ht="12.75">
      <c r="B151" s="45"/>
      <c r="C151" s="42"/>
      <c r="D151" s="42"/>
      <c r="E151" s="42"/>
      <c r="F151" s="42"/>
      <c r="G151" s="42"/>
      <c r="H151" s="42"/>
      <c r="J151" s="42"/>
      <c r="K151" s="42"/>
      <c r="L151" s="42"/>
      <c r="M151" s="42"/>
      <c r="N151" s="42"/>
      <c r="O151" s="42"/>
      <c r="P151" s="42"/>
    </row>
    <row r="152" spans="2:16" ht="12.75">
      <c r="B152" s="45"/>
      <c r="C152" s="42"/>
      <c r="D152" s="42"/>
      <c r="E152" s="42"/>
      <c r="F152" s="42"/>
      <c r="G152" s="42"/>
      <c r="H152" s="42"/>
      <c r="J152" s="42"/>
      <c r="K152" s="42"/>
      <c r="L152" s="42"/>
      <c r="M152" s="42"/>
      <c r="N152" s="42"/>
      <c r="O152" s="42"/>
      <c r="P152" s="42"/>
    </row>
    <row r="153" spans="2:16" ht="12.75">
      <c r="B153" s="45"/>
      <c r="C153" s="42"/>
      <c r="D153" s="42"/>
      <c r="E153" s="42"/>
      <c r="F153" s="42"/>
      <c r="G153" s="42"/>
      <c r="H153" s="42"/>
      <c r="J153" s="42"/>
      <c r="K153" s="42"/>
      <c r="L153" s="42"/>
      <c r="M153" s="42"/>
      <c r="N153" s="42"/>
      <c r="O153" s="42"/>
      <c r="P153" s="42"/>
    </row>
    <row r="154" spans="2:16" ht="12.75">
      <c r="B154" s="45"/>
      <c r="C154" s="42"/>
      <c r="D154" s="42"/>
      <c r="E154" s="42"/>
      <c r="F154" s="42"/>
      <c r="G154" s="42"/>
      <c r="H154" s="42"/>
      <c r="J154" s="42"/>
      <c r="K154" s="42"/>
      <c r="L154" s="42"/>
      <c r="M154" s="42"/>
      <c r="N154" s="42"/>
      <c r="O154" s="42"/>
      <c r="P154" s="42"/>
    </row>
    <row r="155" spans="2:16" ht="12.75">
      <c r="B155" s="45"/>
      <c r="C155" s="42"/>
      <c r="D155" s="42"/>
      <c r="E155" s="42"/>
      <c r="F155" s="42"/>
      <c r="G155" s="42"/>
      <c r="H155" s="42"/>
      <c r="J155" s="42"/>
      <c r="K155" s="42"/>
      <c r="L155" s="42"/>
      <c r="M155" s="42"/>
      <c r="N155" s="42"/>
      <c r="O155" s="42"/>
      <c r="P155" s="42"/>
    </row>
    <row r="156" spans="2:16" ht="12.75">
      <c r="B156" s="45"/>
      <c r="C156" s="42"/>
      <c r="D156" s="42"/>
      <c r="E156" s="42"/>
      <c r="F156" s="42"/>
      <c r="G156" s="42"/>
      <c r="H156" s="42"/>
      <c r="J156" s="42"/>
      <c r="K156" s="42"/>
      <c r="L156" s="42"/>
      <c r="M156" s="42"/>
      <c r="N156" s="42"/>
      <c r="O156" s="42"/>
      <c r="P156" s="42"/>
    </row>
    <row r="157" spans="2:16" ht="12.75">
      <c r="B157" s="45"/>
      <c r="C157" s="42"/>
      <c r="D157" s="42"/>
      <c r="E157" s="42"/>
      <c r="F157" s="42"/>
      <c r="G157" s="42"/>
      <c r="H157" s="42"/>
      <c r="J157" s="42"/>
      <c r="K157" s="42"/>
      <c r="L157" s="42"/>
      <c r="M157" s="42"/>
      <c r="N157" s="42"/>
      <c r="O157" s="42"/>
      <c r="P157" s="42"/>
    </row>
    <row r="158" spans="2:16" ht="12.75">
      <c r="B158" s="45"/>
      <c r="C158" s="42"/>
      <c r="D158" s="42"/>
      <c r="E158" s="42"/>
      <c r="F158" s="42"/>
      <c r="G158" s="42"/>
      <c r="H158" s="42"/>
      <c r="J158" s="42"/>
      <c r="K158" s="42"/>
      <c r="L158" s="42"/>
      <c r="M158" s="42"/>
      <c r="N158" s="42"/>
      <c r="O158" s="42"/>
      <c r="P158" s="42"/>
    </row>
    <row r="159" spans="2:16" ht="12.75">
      <c r="B159" s="45"/>
      <c r="C159" s="42"/>
      <c r="D159" s="42"/>
      <c r="E159" s="42"/>
      <c r="F159" s="42"/>
      <c r="G159" s="42"/>
      <c r="H159" s="42"/>
      <c r="J159" s="42"/>
      <c r="K159" s="42"/>
      <c r="L159" s="42"/>
      <c r="M159" s="42"/>
      <c r="N159" s="42"/>
      <c r="O159" s="42"/>
      <c r="P159" s="42"/>
    </row>
    <row r="160" spans="2:16" ht="12.75">
      <c r="B160" s="45"/>
      <c r="C160" s="42"/>
      <c r="D160" s="42"/>
      <c r="E160" s="42"/>
      <c r="F160" s="42"/>
      <c r="G160" s="42"/>
      <c r="H160" s="42"/>
      <c r="J160" s="42"/>
      <c r="K160" s="42"/>
      <c r="L160" s="42"/>
      <c r="M160" s="42"/>
      <c r="N160" s="42"/>
      <c r="O160" s="42"/>
      <c r="P160" s="42"/>
    </row>
    <row r="161" spans="2:16" ht="12.75">
      <c r="B161" s="45"/>
      <c r="C161" s="42"/>
      <c r="D161" s="42"/>
      <c r="E161" s="42"/>
      <c r="F161" s="42"/>
      <c r="G161" s="42"/>
      <c r="H161" s="42"/>
      <c r="J161" s="42"/>
      <c r="K161" s="42"/>
      <c r="L161" s="42"/>
      <c r="M161" s="42"/>
      <c r="N161" s="42"/>
      <c r="O161" s="42"/>
      <c r="P161" s="42"/>
    </row>
    <row r="162" spans="2:16" ht="12.75">
      <c r="B162" s="45"/>
      <c r="C162" s="42"/>
      <c r="D162" s="42"/>
      <c r="E162" s="42"/>
      <c r="F162" s="42"/>
      <c r="G162" s="42"/>
      <c r="H162" s="42"/>
      <c r="J162" s="42"/>
      <c r="K162" s="42"/>
      <c r="L162" s="42"/>
      <c r="M162" s="42"/>
      <c r="N162" s="42"/>
      <c r="O162" s="42"/>
      <c r="P162" s="42"/>
    </row>
    <row r="163" spans="2:16" ht="12.75">
      <c r="B163" s="45"/>
      <c r="C163" s="42"/>
      <c r="D163" s="42"/>
      <c r="E163" s="42"/>
      <c r="F163" s="42"/>
      <c r="G163" s="42"/>
      <c r="H163" s="42"/>
      <c r="J163" s="42"/>
      <c r="K163" s="42"/>
      <c r="L163" s="42"/>
      <c r="M163" s="42"/>
      <c r="N163" s="42"/>
      <c r="O163" s="42"/>
      <c r="P163" s="42"/>
    </row>
    <row r="164" spans="2:16" ht="12.75">
      <c r="B164" s="45"/>
      <c r="C164" s="42"/>
      <c r="D164" s="42"/>
      <c r="E164" s="42"/>
      <c r="F164" s="42"/>
      <c r="G164" s="42"/>
      <c r="H164" s="42"/>
      <c r="J164" s="42"/>
      <c r="K164" s="42"/>
      <c r="L164" s="42"/>
      <c r="M164" s="42"/>
      <c r="N164" s="42"/>
      <c r="O164" s="42"/>
      <c r="P164" s="42"/>
    </row>
    <row r="165" spans="2:16" ht="12.75">
      <c r="B165" s="45"/>
      <c r="C165" s="42"/>
      <c r="D165" s="42"/>
      <c r="E165" s="42"/>
      <c r="F165" s="42"/>
      <c r="G165" s="42"/>
      <c r="H165" s="42"/>
      <c r="J165" s="42"/>
      <c r="K165" s="42"/>
      <c r="L165" s="42"/>
      <c r="M165" s="42"/>
      <c r="N165" s="42"/>
      <c r="O165" s="42"/>
      <c r="P165" s="42"/>
    </row>
    <row r="166" spans="2:16" ht="12.75">
      <c r="B166" s="45"/>
      <c r="C166" s="42"/>
      <c r="D166" s="42"/>
      <c r="E166" s="42"/>
      <c r="F166" s="42"/>
      <c r="G166" s="42"/>
      <c r="H166" s="42"/>
      <c r="J166" s="42"/>
      <c r="K166" s="42"/>
      <c r="L166" s="42"/>
      <c r="M166" s="42"/>
      <c r="N166" s="42"/>
      <c r="O166" s="42"/>
      <c r="P166" s="42"/>
    </row>
    <row r="167" spans="2:16" ht="12.75">
      <c r="B167" s="45"/>
      <c r="C167" s="42"/>
      <c r="D167" s="42"/>
      <c r="E167" s="42"/>
      <c r="F167" s="42"/>
      <c r="G167" s="42"/>
      <c r="H167" s="42"/>
      <c r="J167" s="42"/>
      <c r="K167" s="42"/>
      <c r="L167" s="42"/>
      <c r="M167" s="42"/>
      <c r="N167" s="42"/>
      <c r="O167" s="42"/>
      <c r="P167" s="42"/>
    </row>
    <row r="168" spans="2:16" ht="12.75">
      <c r="B168" s="45"/>
      <c r="C168" s="42"/>
      <c r="D168" s="42"/>
      <c r="E168" s="42"/>
      <c r="F168" s="42"/>
      <c r="G168" s="42"/>
      <c r="H168" s="42"/>
      <c r="J168" s="42"/>
      <c r="K168" s="42"/>
      <c r="L168" s="42"/>
      <c r="M168" s="42"/>
      <c r="N168" s="42"/>
      <c r="O168" s="42"/>
      <c r="P168" s="42"/>
    </row>
    <row r="169" spans="2:16" ht="12.75">
      <c r="B169" s="45"/>
      <c r="C169" s="42"/>
      <c r="D169" s="42"/>
      <c r="E169" s="42"/>
      <c r="F169" s="42"/>
      <c r="G169" s="42"/>
      <c r="H169" s="42"/>
      <c r="J169" s="42"/>
      <c r="K169" s="42"/>
      <c r="L169" s="42"/>
      <c r="M169" s="42"/>
      <c r="N169" s="42"/>
      <c r="O169" s="42"/>
      <c r="P169" s="42"/>
    </row>
    <row r="170" spans="2:16" ht="12.75">
      <c r="B170" s="45"/>
      <c r="C170" s="42"/>
      <c r="D170" s="42"/>
      <c r="E170" s="42"/>
      <c r="F170" s="42"/>
      <c r="G170" s="42"/>
      <c r="H170" s="42"/>
      <c r="J170" s="42"/>
      <c r="K170" s="42"/>
      <c r="L170" s="42"/>
      <c r="M170" s="42"/>
      <c r="N170" s="42"/>
      <c r="O170" s="42"/>
      <c r="P170" s="42"/>
    </row>
    <row r="171" spans="2:16" ht="12.75">
      <c r="B171" s="45"/>
      <c r="C171" s="42"/>
      <c r="D171" s="42"/>
      <c r="E171" s="42"/>
      <c r="F171" s="42"/>
      <c r="G171" s="42"/>
      <c r="H171" s="42"/>
      <c r="J171" s="42"/>
      <c r="K171" s="42"/>
      <c r="L171" s="42"/>
      <c r="M171" s="42"/>
      <c r="N171" s="42"/>
      <c r="O171" s="42"/>
      <c r="P171" s="42"/>
    </row>
    <row r="172" spans="2:16" ht="12.75">
      <c r="B172" s="45"/>
      <c r="C172" s="42"/>
      <c r="D172" s="42"/>
      <c r="E172" s="42"/>
      <c r="F172" s="42"/>
      <c r="G172" s="42"/>
      <c r="H172" s="42"/>
      <c r="J172" s="42"/>
      <c r="K172" s="42"/>
      <c r="L172" s="42"/>
      <c r="M172" s="42"/>
      <c r="N172" s="42"/>
      <c r="O172" s="42"/>
      <c r="P172" s="42"/>
    </row>
    <row r="173" spans="2:16" ht="12.75">
      <c r="B173" s="45"/>
      <c r="C173" s="42"/>
      <c r="D173" s="42"/>
      <c r="E173" s="42"/>
      <c r="F173" s="42"/>
      <c r="G173" s="42"/>
      <c r="H173" s="42"/>
      <c r="J173" s="42"/>
      <c r="K173" s="42"/>
      <c r="L173" s="42"/>
      <c r="M173" s="42"/>
      <c r="N173" s="42"/>
      <c r="O173" s="42"/>
      <c r="P173" s="42"/>
    </row>
    <row r="174" spans="2:16" ht="12.75">
      <c r="B174" s="45"/>
      <c r="C174" s="42"/>
      <c r="D174" s="42"/>
      <c r="E174" s="42"/>
      <c r="F174" s="42"/>
      <c r="G174" s="42"/>
      <c r="H174" s="42"/>
      <c r="J174" s="42"/>
      <c r="K174" s="42"/>
      <c r="L174" s="42"/>
      <c r="M174" s="42"/>
      <c r="N174" s="42"/>
      <c r="O174" s="42"/>
      <c r="P174" s="42"/>
    </row>
    <row r="175" spans="2:16" ht="12.75">
      <c r="B175" s="45"/>
      <c r="C175" s="42"/>
      <c r="D175" s="42"/>
      <c r="E175" s="42"/>
      <c r="F175" s="42"/>
      <c r="G175" s="42"/>
      <c r="H175" s="42"/>
      <c r="J175" s="42"/>
      <c r="K175" s="42"/>
      <c r="L175" s="42"/>
      <c r="M175" s="42"/>
      <c r="N175" s="42"/>
      <c r="O175" s="42"/>
      <c r="P175" s="42"/>
    </row>
    <row r="176" spans="2:16" ht="12.75">
      <c r="B176" s="45"/>
      <c r="C176" s="42"/>
      <c r="D176" s="42"/>
      <c r="E176" s="42"/>
      <c r="F176" s="42"/>
      <c r="G176" s="42"/>
      <c r="H176" s="42"/>
      <c r="J176" s="42"/>
      <c r="K176" s="42"/>
      <c r="L176" s="42"/>
      <c r="M176" s="42"/>
      <c r="N176" s="42"/>
      <c r="O176" s="42"/>
      <c r="P176" s="42"/>
    </row>
    <row r="177" spans="2:16" ht="12.75">
      <c r="B177" s="45"/>
      <c r="C177" s="42"/>
      <c r="D177" s="42"/>
      <c r="E177" s="42"/>
      <c r="F177" s="42"/>
      <c r="G177" s="42"/>
      <c r="H177" s="42"/>
      <c r="J177" s="42"/>
      <c r="K177" s="42"/>
      <c r="L177" s="42"/>
      <c r="M177" s="42"/>
      <c r="N177" s="42"/>
      <c r="O177" s="42"/>
      <c r="P177" s="42"/>
    </row>
    <row r="178" spans="2:16" ht="12.75">
      <c r="B178" s="45"/>
      <c r="C178" s="42"/>
      <c r="D178" s="42"/>
      <c r="E178" s="42"/>
      <c r="F178" s="42"/>
      <c r="G178" s="42"/>
      <c r="H178" s="42"/>
      <c r="J178" s="42"/>
      <c r="K178" s="42"/>
      <c r="L178" s="42"/>
      <c r="M178" s="42"/>
      <c r="N178" s="42"/>
      <c r="O178" s="42"/>
      <c r="P178" s="42"/>
    </row>
    <row r="179" spans="2:16" ht="12.75">
      <c r="B179" s="45"/>
      <c r="C179" s="42"/>
      <c r="D179" s="42"/>
      <c r="E179" s="42"/>
      <c r="F179" s="42"/>
      <c r="G179" s="42"/>
      <c r="H179" s="42"/>
      <c r="J179" s="42"/>
      <c r="K179" s="42"/>
      <c r="L179" s="42"/>
      <c r="M179" s="42"/>
      <c r="N179" s="42"/>
      <c r="O179" s="42"/>
      <c r="P179" s="42"/>
    </row>
    <row r="180" spans="2:16" ht="12.75">
      <c r="B180" s="45"/>
      <c r="C180" s="42"/>
      <c r="D180" s="42"/>
      <c r="E180" s="42"/>
      <c r="F180" s="42"/>
      <c r="G180" s="42"/>
      <c r="H180" s="42"/>
      <c r="J180" s="42"/>
      <c r="K180" s="42"/>
      <c r="L180" s="42"/>
      <c r="M180" s="42"/>
      <c r="N180" s="42"/>
      <c r="O180" s="42"/>
      <c r="P180" s="42"/>
    </row>
    <row r="181" spans="2:16" ht="12.75">
      <c r="B181" s="74" t="s">
        <v>112</v>
      </c>
      <c r="C181" s="42"/>
      <c r="D181" s="42"/>
      <c r="E181" s="42"/>
      <c r="F181" s="42"/>
      <c r="G181" s="42"/>
      <c r="H181" s="42"/>
      <c r="J181" s="42"/>
      <c r="K181" s="42"/>
      <c r="L181" s="42"/>
      <c r="M181" s="42"/>
      <c r="N181" s="42"/>
      <c r="O181" s="42"/>
      <c r="P181" s="42"/>
    </row>
    <row r="182" spans="1:25" s="75" customFormat="1" ht="12.75">
      <c r="A182" s="45"/>
      <c r="B182" s="45"/>
      <c r="C182" s="45" t="s">
        <v>113</v>
      </c>
      <c r="D182" s="45" t="s">
        <v>114</v>
      </c>
      <c r="E182" s="45" t="s">
        <v>115</v>
      </c>
      <c r="F182" s="45"/>
      <c r="G182" s="45"/>
      <c r="H182" s="45" t="s">
        <v>104</v>
      </c>
      <c r="I182" s="45"/>
      <c r="J182" s="45" t="s">
        <v>103</v>
      </c>
      <c r="K182" s="45"/>
      <c r="L182" s="45"/>
      <c r="M182" s="45"/>
      <c r="N182" s="45"/>
      <c r="O182" s="45"/>
      <c r="P182" s="45"/>
      <c r="Q182" s="45"/>
      <c r="R182" s="45"/>
      <c r="S182" s="45"/>
      <c r="T182" s="45"/>
      <c r="U182" s="45"/>
      <c r="V182" s="45"/>
      <c r="W182" s="45"/>
      <c r="X182" s="45"/>
      <c r="Y182" s="45"/>
    </row>
    <row r="183" spans="2:16" ht="12.75">
      <c r="B183" s="45"/>
      <c r="C183" s="76" t="s">
        <v>36</v>
      </c>
      <c r="D183" s="76" t="s">
        <v>36</v>
      </c>
      <c r="E183" s="76" t="s">
        <v>36</v>
      </c>
      <c r="F183" s="42"/>
      <c r="G183" s="42"/>
      <c r="H183" s="76" t="s">
        <v>36</v>
      </c>
      <c r="J183" s="42"/>
      <c r="K183" s="42"/>
      <c r="L183" s="42"/>
      <c r="M183" s="42"/>
      <c r="N183" s="42"/>
      <c r="O183" s="42"/>
      <c r="P183" s="42"/>
    </row>
    <row r="184" spans="2:16" ht="12.75">
      <c r="B184" s="45"/>
      <c r="C184" s="46" t="s">
        <v>116</v>
      </c>
      <c r="D184" s="42" t="s">
        <v>117</v>
      </c>
      <c r="E184" s="42" t="s">
        <v>118</v>
      </c>
      <c r="F184" s="42"/>
      <c r="G184" s="42"/>
      <c r="H184" s="42" t="s">
        <v>119</v>
      </c>
      <c r="J184" s="42" t="s">
        <v>105</v>
      </c>
      <c r="K184" s="42"/>
      <c r="L184" s="42"/>
      <c r="M184" s="42"/>
      <c r="N184" s="42"/>
      <c r="O184" s="42"/>
      <c r="P184" s="42"/>
    </row>
    <row r="185" spans="2:16" ht="12.75">
      <c r="B185" s="45"/>
      <c r="C185" s="42" t="s">
        <v>120</v>
      </c>
      <c r="D185" s="42" t="s">
        <v>121</v>
      </c>
      <c r="E185" s="42" t="s">
        <v>86</v>
      </c>
      <c r="F185" s="42"/>
      <c r="G185" s="42"/>
      <c r="H185" s="42" t="s">
        <v>111</v>
      </c>
      <c r="J185" s="42" t="s">
        <v>122</v>
      </c>
      <c r="K185" s="42"/>
      <c r="L185" s="42"/>
      <c r="M185" s="42"/>
      <c r="N185" s="42"/>
      <c r="O185" s="42"/>
      <c r="P185" s="42"/>
    </row>
    <row r="186" spans="2:16" ht="12.75">
      <c r="B186" s="45"/>
      <c r="C186" s="42" t="s">
        <v>123</v>
      </c>
      <c r="D186" s="42" t="s">
        <v>83</v>
      </c>
      <c r="E186" s="42" t="s">
        <v>124</v>
      </c>
      <c r="F186" s="42"/>
      <c r="G186" s="42"/>
      <c r="H186" s="42" t="s">
        <v>125</v>
      </c>
      <c r="J186" s="42"/>
      <c r="K186" s="42"/>
      <c r="L186" s="42"/>
      <c r="M186" s="42"/>
      <c r="N186" s="42"/>
      <c r="O186" s="42"/>
      <c r="P186" s="42"/>
    </row>
    <row r="187" spans="2:16" ht="12.75">
      <c r="B187" s="45"/>
      <c r="C187" s="42" t="s">
        <v>126</v>
      </c>
      <c r="D187" s="42" t="s">
        <v>127</v>
      </c>
      <c r="E187" s="42" t="s">
        <v>128</v>
      </c>
      <c r="F187" s="42"/>
      <c r="G187" s="42"/>
      <c r="H187" s="42" t="s">
        <v>28</v>
      </c>
      <c r="J187" s="42"/>
      <c r="K187" s="42"/>
      <c r="L187" s="42"/>
      <c r="M187" s="42"/>
      <c r="N187" s="42"/>
      <c r="O187" s="42"/>
      <c r="P187" s="42"/>
    </row>
    <row r="188" spans="2:16" ht="12.75">
      <c r="B188" s="45"/>
      <c r="C188" s="42" t="s">
        <v>81</v>
      </c>
      <c r="D188" s="42"/>
      <c r="E188" s="42" t="s">
        <v>129</v>
      </c>
      <c r="F188" s="42"/>
      <c r="G188" s="42"/>
      <c r="H188" s="42" t="s">
        <v>129</v>
      </c>
      <c r="J188" s="42"/>
      <c r="K188" s="42"/>
      <c r="L188" s="42"/>
      <c r="M188" s="42"/>
      <c r="N188" s="42"/>
      <c r="O188" s="42"/>
      <c r="P188" s="42"/>
    </row>
    <row r="189" spans="2:16" ht="12.75">
      <c r="B189" s="45"/>
      <c r="C189" s="42" t="s">
        <v>130</v>
      </c>
      <c r="D189" s="42"/>
      <c r="E189" s="42"/>
      <c r="F189" s="42"/>
      <c r="G189" s="42"/>
      <c r="H189" s="42"/>
      <c r="J189" s="42"/>
      <c r="K189" s="42"/>
      <c r="L189" s="42"/>
      <c r="M189" s="42"/>
      <c r="N189" s="42"/>
      <c r="O189" s="42"/>
      <c r="P189" s="42"/>
    </row>
    <row r="190" spans="2:16" ht="12.75">
      <c r="B190" s="45"/>
      <c r="C190" s="42" t="s">
        <v>131</v>
      </c>
      <c r="D190" s="42"/>
      <c r="E190" s="42"/>
      <c r="F190" s="42"/>
      <c r="G190" s="42"/>
      <c r="H190" s="42"/>
      <c r="J190" s="42"/>
      <c r="K190" s="42"/>
      <c r="L190" s="42"/>
      <c r="M190" s="42"/>
      <c r="N190" s="42"/>
      <c r="O190" s="42"/>
      <c r="P190" s="42"/>
    </row>
    <row r="191" spans="2:16" ht="12.75">
      <c r="B191" s="45"/>
      <c r="C191" s="42" t="s">
        <v>132</v>
      </c>
      <c r="D191" s="42"/>
      <c r="E191" s="42"/>
      <c r="F191" s="42"/>
      <c r="G191" s="42"/>
      <c r="H191" s="42"/>
      <c r="J191" s="42"/>
      <c r="K191" s="42"/>
      <c r="L191" s="42"/>
      <c r="M191" s="42"/>
      <c r="N191" s="42"/>
      <c r="O191" s="42"/>
      <c r="P191" s="42"/>
    </row>
    <row r="192" spans="2:16" ht="12.75">
      <c r="B192" s="45"/>
      <c r="C192" s="46" t="s">
        <v>133</v>
      </c>
      <c r="D192" s="42"/>
      <c r="E192" s="42"/>
      <c r="F192" s="42"/>
      <c r="G192" s="42"/>
      <c r="H192" s="42"/>
      <c r="J192" s="42"/>
      <c r="K192" s="42"/>
      <c r="L192" s="42"/>
      <c r="M192" s="42"/>
      <c r="N192" s="42"/>
      <c r="O192" s="42"/>
      <c r="P192" s="42"/>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row r="353" ht="12.75">
      <c r="B353" s="45"/>
    </row>
    <row r="354" ht="12.75">
      <c r="B354" s="45"/>
    </row>
    <row r="355" ht="12.75">
      <c r="B355" s="45"/>
    </row>
    <row r="356" ht="12.75">
      <c r="B356" s="45"/>
    </row>
    <row r="357" ht="12.75">
      <c r="B357" s="45"/>
    </row>
    <row r="358" ht="12.75">
      <c r="B358" s="45"/>
    </row>
    <row r="359" ht="12.75">
      <c r="B359" s="45"/>
    </row>
    <row r="360" ht="12.75">
      <c r="B360" s="45"/>
    </row>
    <row r="361" ht="12.75">
      <c r="B361" s="45"/>
    </row>
    <row r="362" ht="12.75">
      <c r="B362" s="45"/>
    </row>
    <row r="363" ht="12.75">
      <c r="B363" s="45"/>
    </row>
    <row r="364" ht="12.75">
      <c r="B364" s="45"/>
    </row>
    <row r="365" ht="12.75">
      <c r="B365" s="45"/>
    </row>
    <row r="366" ht="12.75">
      <c r="B366" s="45"/>
    </row>
    <row r="367" ht="12.75">
      <c r="B367" s="45"/>
    </row>
    <row r="368" ht="12.75">
      <c r="B368" s="45"/>
    </row>
    <row r="369" ht="12.75">
      <c r="B369" s="45"/>
    </row>
    <row r="370" ht="12.75">
      <c r="B370" s="45"/>
    </row>
    <row r="371" ht="12.75">
      <c r="B371" s="45"/>
    </row>
    <row r="372" ht="12.75">
      <c r="B372" s="45"/>
    </row>
    <row r="373" ht="12.75">
      <c r="B373" s="45"/>
    </row>
    <row r="374" ht="12.75">
      <c r="B374" s="45"/>
    </row>
    <row r="375" ht="12.75">
      <c r="B375" s="45"/>
    </row>
    <row r="376" ht="12.75">
      <c r="B376" s="45"/>
    </row>
    <row r="377" ht="12.75">
      <c r="B377" s="45"/>
    </row>
    <row r="378" ht="12.75">
      <c r="B378" s="45"/>
    </row>
    <row r="379" ht="12.75">
      <c r="B379" s="45"/>
    </row>
    <row r="380" ht="12.75">
      <c r="B380" s="45"/>
    </row>
    <row r="381" ht="12.75">
      <c r="B381" s="45"/>
    </row>
    <row r="382" ht="12.75">
      <c r="B382" s="45"/>
    </row>
    <row r="383" ht="12.75">
      <c r="B383" s="45"/>
    </row>
    <row r="384" ht="12.75">
      <c r="B384" s="45"/>
    </row>
    <row r="385" ht="12.75">
      <c r="B385" s="45"/>
    </row>
    <row r="386" ht="12.75">
      <c r="B386" s="45"/>
    </row>
    <row r="387" ht="12.75">
      <c r="B387" s="45"/>
    </row>
    <row r="388" ht="12.75">
      <c r="B388" s="45"/>
    </row>
    <row r="389" ht="12.75">
      <c r="B389" s="45"/>
    </row>
    <row r="390" ht="12.75">
      <c r="B390" s="45"/>
    </row>
    <row r="391" ht="12.75">
      <c r="B391" s="45"/>
    </row>
    <row r="392" ht="12.75">
      <c r="B392" s="45"/>
    </row>
    <row r="393" ht="12.75">
      <c r="B393" s="45"/>
    </row>
    <row r="394" ht="12.75">
      <c r="B394" s="45"/>
    </row>
    <row r="395" ht="12.75">
      <c r="B395" s="45"/>
    </row>
    <row r="396" ht="12.75">
      <c r="B396" s="45"/>
    </row>
    <row r="397" ht="12.75">
      <c r="B397" s="45"/>
    </row>
    <row r="398" ht="12.75">
      <c r="B398" s="45"/>
    </row>
    <row r="399" ht="12.75">
      <c r="B399" s="45"/>
    </row>
    <row r="400" ht="12.75">
      <c r="B400" s="45"/>
    </row>
    <row r="401" ht="12.75">
      <c r="B401" s="45"/>
    </row>
    <row r="402" ht="12.75">
      <c r="B402" s="45"/>
    </row>
    <row r="403" ht="12.75">
      <c r="B403" s="45"/>
    </row>
    <row r="404" ht="12.75">
      <c r="B404" s="45"/>
    </row>
    <row r="405" ht="12.75">
      <c r="B405" s="45"/>
    </row>
    <row r="406" ht="12.75">
      <c r="B406" s="45"/>
    </row>
    <row r="407" ht="12.75">
      <c r="B407" s="45"/>
    </row>
    <row r="408" ht="12.75">
      <c r="B408" s="45"/>
    </row>
    <row r="409" ht="12.75">
      <c r="B409" s="45"/>
    </row>
    <row r="410" ht="12.75">
      <c r="B410" s="45"/>
    </row>
    <row r="411" ht="12.75">
      <c r="B411" s="45"/>
    </row>
    <row r="412" ht="12.75">
      <c r="B412" s="45"/>
    </row>
    <row r="413" ht="12.75">
      <c r="B413" s="45"/>
    </row>
    <row r="414" ht="12.75">
      <c r="B414" s="45"/>
    </row>
    <row r="415" ht="12.75">
      <c r="B415" s="45"/>
    </row>
    <row r="416" ht="12.75">
      <c r="B416" s="45"/>
    </row>
    <row r="417" ht="12.75">
      <c r="B417" s="45"/>
    </row>
    <row r="418" ht="12.75">
      <c r="B418" s="45"/>
    </row>
    <row r="419" ht="12.75">
      <c r="B419" s="45"/>
    </row>
    <row r="420" ht="12.75">
      <c r="B420" s="45"/>
    </row>
    <row r="421" ht="12.75">
      <c r="B421" s="45"/>
    </row>
    <row r="422" ht="12.75">
      <c r="B422" s="45"/>
    </row>
    <row r="423" ht="12.75">
      <c r="B423" s="45"/>
    </row>
    <row r="424" ht="12.75">
      <c r="B424" s="45"/>
    </row>
    <row r="425" ht="12.75">
      <c r="B425" s="45"/>
    </row>
    <row r="426" ht="12.75">
      <c r="B426" s="45"/>
    </row>
    <row r="427" ht="12.75">
      <c r="B427" s="45"/>
    </row>
    <row r="428" ht="12.75">
      <c r="B428" s="45"/>
    </row>
    <row r="429" ht="12.75">
      <c r="B429" s="45"/>
    </row>
    <row r="430" ht="12.75">
      <c r="B430" s="45"/>
    </row>
    <row r="431" ht="12.75">
      <c r="B431" s="45"/>
    </row>
  </sheetData>
  <sheetProtection formatCells="0" formatRows="0" insertRows="0" insertHyperlinks="0" deleteRows="0" selectLockedCells="1"/>
  <mergeCells count="125">
    <mergeCell ref="N122:P122"/>
    <mergeCell ref="N124:P124"/>
    <mergeCell ref="J44:P44"/>
    <mergeCell ref="J45:P45"/>
    <mergeCell ref="J48:P48"/>
    <mergeCell ref="J49:P49"/>
    <mergeCell ref="J50:P50"/>
    <mergeCell ref="J39:P39"/>
    <mergeCell ref="J42:P42"/>
    <mergeCell ref="J43:P43"/>
    <mergeCell ref="J52:P52"/>
    <mergeCell ref="N120:P120"/>
    <mergeCell ref="N121:P121"/>
    <mergeCell ref="J34:P34"/>
    <mergeCell ref="J35:P35"/>
    <mergeCell ref="J36:P36"/>
    <mergeCell ref="J37:P37"/>
    <mergeCell ref="J57:P57"/>
    <mergeCell ref="J58:P58"/>
    <mergeCell ref="J51:P51"/>
    <mergeCell ref="J40:P40"/>
    <mergeCell ref="J41:P41"/>
    <mergeCell ref="J38:P38"/>
    <mergeCell ref="J59:P59"/>
    <mergeCell ref="J60:P60"/>
    <mergeCell ref="J61:P61"/>
    <mergeCell ref="J31:P31"/>
    <mergeCell ref="J46:P46"/>
    <mergeCell ref="J53:P53"/>
    <mergeCell ref="J54:P54"/>
    <mergeCell ref="J55:P55"/>
    <mergeCell ref="J56:P56"/>
    <mergeCell ref="J32:P32"/>
    <mergeCell ref="N117:P117"/>
    <mergeCell ref="N118:P118"/>
    <mergeCell ref="N119:P119"/>
    <mergeCell ref="N123:P123"/>
    <mergeCell ref="N125:P125"/>
    <mergeCell ref="N111:P111"/>
    <mergeCell ref="N112:P112"/>
    <mergeCell ref="N113:P113"/>
    <mergeCell ref="N114:P114"/>
    <mergeCell ref="N115:P115"/>
    <mergeCell ref="N116:P116"/>
    <mergeCell ref="N105:P105"/>
    <mergeCell ref="N106:P106"/>
    <mergeCell ref="N107:P107"/>
    <mergeCell ref="N108:P108"/>
    <mergeCell ref="N109:P109"/>
    <mergeCell ref="N110:P110"/>
    <mergeCell ref="N99:P99"/>
    <mergeCell ref="N100:P100"/>
    <mergeCell ref="N101:P101"/>
    <mergeCell ref="N102:P102"/>
    <mergeCell ref="N103:P103"/>
    <mergeCell ref="N104:P104"/>
    <mergeCell ref="N93:P93"/>
    <mergeCell ref="N94:P94"/>
    <mergeCell ref="N95:P95"/>
    <mergeCell ref="N96:P96"/>
    <mergeCell ref="N97:P97"/>
    <mergeCell ref="N98:P98"/>
    <mergeCell ref="N87:P87"/>
    <mergeCell ref="N88:P88"/>
    <mergeCell ref="N89:P89"/>
    <mergeCell ref="N90:P90"/>
    <mergeCell ref="N91:P91"/>
    <mergeCell ref="N92:P92"/>
    <mergeCell ref="N81:P81"/>
    <mergeCell ref="N82:P82"/>
    <mergeCell ref="N83:P83"/>
    <mergeCell ref="N84:P84"/>
    <mergeCell ref="N85:P85"/>
    <mergeCell ref="N86:P86"/>
    <mergeCell ref="N72:P72"/>
    <mergeCell ref="N73:P73"/>
    <mergeCell ref="N74:P74"/>
    <mergeCell ref="N75:P75"/>
    <mergeCell ref="N76:P76"/>
    <mergeCell ref="N80:P80"/>
    <mergeCell ref="B78:P78"/>
    <mergeCell ref="N66:P66"/>
    <mergeCell ref="N67:P67"/>
    <mergeCell ref="N68:P68"/>
    <mergeCell ref="N69:P69"/>
    <mergeCell ref="N70:P70"/>
    <mergeCell ref="N71:P71"/>
    <mergeCell ref="J26:P26"/>
    <mergeCell ref="G13:O16"/>
    <mergeCell ref="B64:P64"/>
    <mergeCell ref="B13:C13"/>
    <mergeCell ref="D13:E13"/>
    <mergeCell ref="B14:C14"/>
    <mergeCell ref="D14:E14"/>
    <mergeCell ref="B16:C16"/>
    <mergeCell ref="J29:P29"/>
    <mergeCell ref="J30:P30"/>
    <mergeCell ref="D16:E16"/>
    <mergeCell ref="B17:C17"/>
    <mergeCell ref="D17:E17"/>
    <mergeCell ref="B20:P20"/>
    <mergeCell ref="J27:P27"/>
    <mergeCell ref="J28:P28"/>
    <mergeCell ref="J22:P22"/>
    <mergeCell ref="J23:P23"/>
    <mergeCell ref="J24:P24"/>
    <mergeCell ref="J25:P25"/>
    <mergeCell ref="D15:E15"/>
    <mergeCell ref="B8:P8"/>
    <mergeCell ref="B10:C10"/>
    <mergeCell ref="D10:E10"/>
    <mergeCell ref="B11:C11"/>
    <mergeCell ref="D11:E11"/>
    <mergeCell ref="B12:C12"/>
    <mergeCell ref="D12:E12"/>
    <mergeCell ref="J33:P33"/>
    <mergeCell ref="J47:P47"/>
    <mergeCell ref="B1:Q1"/>
    <mergeCell ref="B2:Q2"/>
    <mergeCell ref="B4:C4"/>
    <mergeCell ref="B5:C5"/>
    <mergeCell ref="G5:J5"/>
    <mergeCell ref="B6:C6"/>
    <mergeCell ref="D6:O6"/>
    <mergeCell ref="B15:C15"/>
  </mergeCells>
  <conditionalFormatting sqref="H67:H75 H81:H125">
    <cfRule type="cellIs" priority="12" dxfId="2" operator="equal" stopIfTrue="1">
      <formula>0</formula>
    </cfRule>
  </conditionalFormatting>
  <conditionalFormatting sqref="G67:G75 G81:G125">
    <cfRule type="cellIs" priority="11" dxfId="3" operator="equal" stopIfTrue="1">
      <formula>1</formula>
    </cfRule>
  </conditionalFormatting>
  <dataValidations count="7">
    <dataValidation type="list" allowBlank="1" showInputMessage="1" showErrorMessage="1" sqref="L67:L74 L81:L122 L124">
      <formula1>$H$183:$H$188</formula1>
    </dataValidation>
    <dataValidation type="list" allowBlank="1" showInputMessage="1" showErrorMessage="1" sqref="K67:K74 K81:K122 K124">
      <formula1>$J$183:$J$185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6:E16">
      <formula1>$E$141:$E$146</formula1>
    </dataValidation>
    <dataValidation type="list" allowBlank="1" showInputMessage="1" showErrorMessage="1" sqref="D14:E14">
      <formula1>$D$141:$D$145</formula1>
    </dataValidation>
    <dataValidation type="list" allowBlank="1" showInputMessage="1" showErrorMessage="1" sqref="D13:E13">
      <formula1>$C$141:$C$150</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L23"/>
  <sheetViews>
    <sheetView zoomScalePageLayoutView="0" workbookViewId="0" topLeftCell="A1">
      <selection activeCell="A1" sqref="A1:J1"/>
    </sheetView>
  </sheetViews>
  <sheetFormatPr defaultColWidth="9.140625" defaultRowHeight="15"/>
  <cols>
    <col min="1" max="1" width="2.57421875" style="216" customWidth="1"/>
    <col min="2" max="2" width="24.28125" style="216" customWidth="1"/>
    <col min="3" max="3" width="32.140625" style="216" customWidth="1"/>
    <col min="4" max="6" width="16.7109375" style="216" customWidth="1"/>
    <col min="7" max="7" width="83.8515625" style="216" customWidth="1"/>
    <col min="8" max="16384" width="9.140625" style="216" customWidth="1"/>
  </cols>
  <sheetData>
    <row r="1" spans="1:38" s="1" customFormat="1" ht="20.25">
      <c r="A1" s="365" t="s">
        <v>426</v>
      </c>
      <c r="B1" s="365"/>
      <c r="C1" s="365"/>
      <c r="D1" s="365"/>
      <c r="E1" s="365"/>
      <c r="F1" s="365"/>
      <c r="G1" s="365"/>
      <c r="H1" s="365"/>
      <c r="I1" s="365"/>
      <c r="J1" s="365"/>
      <c r="N1" s="12"/>
      <c r="O1" s="12"/>
      <c r="P1" s="12"/>
      <c r="Q1" s="12"/>
      <c r="R1" s="12"/>
      <c r="S1" s="12"/>
      <c r="T1" s="12"/>
      <c r="U1" s="12"/>
      <c r="V1" s="12"/>
      <c r="W1" s="12"/>
      <c r="X1" s="12"/>
      <c r="Y1" s="12"/>
      <c r="Z1" s="12"/>
      <c r="AA1" s="12"/>
      <c r="AB1" s="12"/>
      <c r="AC1" s="12"/>
      <c r="AD1" s="12"/>
      <c r="AE1" s="12"/>
      <c r="AF1" s="12"/>
      <c r="AG1" s="12"/>
      <c r="AH1" s="12"/>
      <c r="AI1" s="12"/>
      <c r="AJ1" s="12"/>
      <c r="AK1" s="12"/>
      <c r="AL1" s="12"/>
    </row>
    <row r="2" spans="1:38" s="1" customFormat="1" ht="21" thickBot="1">
      <c r="A2" s="217"/>
      <c r="B2" s="217"/>
      <c r="C2" s="217"/>
      <c r="D2" s="217"/>
      <c r="E2" s="217"/>
      <c r="F2" s="217"/>
      <c r="G2" s="217"/>
      <c r="H2" s="217"/>
      <c r="I2" s="217"/>
      <c r="J2" s="217"/>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s="1" customFormat="1" ht="15" customHeight="1">
      <c r="A3" s="217"/>
      <c r="B3" s="373" t="s">
        <v>90</v>
      </c>
      <c r="C3" s="242" t="s">
        <v>427</v>
      </c>
      <c r="D3" s="366" t="s">
        <v>428</v>
      </c>
      <c r="E3" s="367"/>
      <c r="F3" s="368"/>
      <c r="G3" s="375" t="s">
        <v>429</v>
      </c>
      <c r="H3" s="217"/>
      <c r="I3" s="217"/>
      <c r="J3" s="217"/>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7" ht="15" customHeight="1">
      <c r="B4" s="374"/>
      <c r="C4" s="243">
        <v>3</v>
      </c>
      <c r="D4" s="227">
        <v>1</v>
      </c>
      <c r="E4" s="222">
        <v>2</v>
      </c>
      <c r="F4" s="228">
        <v>3</v>
      </c>
      <c r="G4" s="376"/>
    </row>
    <row r="5" spans="2:7" ht="15" customHeight="1">
      <c r="B5" s="374"/>
      <c r="C5" s="244" t="str">
        <f>D5</f>
        <v>Pipeline NG Operation</v>
      </c>
      <c r="D5" s="377" t="str">
        <f>'Data Summary'!D4</f>
        <v>Pipeline NG Operation</v>
      </c>
      <c r="E5" s="378"/>
      <c r="F5" s="379"/>
      <c r="G5" s="376"/>
    </row>
    <row r="6" spans="2:7" ht="15">
      <c r="B6" s="374"/>
      <c r="C6" s="245" t="str">
        <f>HLOOKUP($C$4,$D$4:$F$13,3,FALSE)</f>
        <v>Scenario 3 Name</v>
      </c>
      <c r="D6" s="212" t="s">
        <v>431</v>
      </c>
      <c r="E6" s="211" t="s">
        <v>433</v>
      </c>
      <c r="F6" s="210" t="s">
        <v>432</v>
      </c>
      <c r="G6" s="376"/>
    </row>
    <row r="7" spans="2:7" ht="15" customHeight="1">
      <c r="B7" s="214" t="s">
        <v>434</v>
      </c>
      <c r="C7" s="246">
        <f>HLOOKUP($C$4,$D$4:$F$13,4,FALSE)</f>
        <v>0</v>
      </c>
      <c r="D7" s="229"/>
      <c r="E7" s="220"/>
      <c r="F7" s="230"/>
      <c r="G7" s="213" t="s">
        <v>436</v>
      </c>
    </row>
    <row r="8" spans="2:7" ht="15" customHeight="1">
      <c r="B8" s="215" t="s">
        <v>435</v>
      </c>
      <c r="C8" s="248">
        <f>HLOOKUP($C$4,$D$4:$F$13,5,FALSE)</f>
        <v>0</v>
      </c>
      <c r="D8" s="231"/>
      <c r="E8" s="219"/>
      <c r="F8" s="232"/>
      <c r="G8" s="240"/>
    </row>
    <row r="9" spans="2:7" ht="15" customHeight="1">
      <c r="B9" s="247"/>
      <c r="C9" s="249">
        <f>HLOOKUP($C$4,$D$4:$F$13,6,FALSE)</f>
        <v>0</v>
      </c>
      <c r="D9" s="233"/>
      <c r="E9" s="218"/>
      <c r="F9" s="234"/>
      <c r="G9" s="240"/>
    </row>
    <row r="10" spans="2:7" ht="15" customHeight="1">
      <c r="B10" s="247"/>
      <c r="C10" s="249">
        <f>HLOOKUP($C$4,$D$4:$F$13,7,FALSE)</f>
        <v>0</v>
      </c>
      <c r="D10" s="233"/>
      <c r="E10" s="218"/>
      <c r="F10" s="234"/>
      <c r="G10" s="240"/>
    </row>
    <row r="11" spans="2:7" ht="15" customHeight="1">
      <c r="B11" s="247"/>
      <c r="C11" s="250">
        <f>HLOOKUP($C$4,$D$4:$F$13,8,FALSE)</f>
        <v>0</v>
      </c>
      <c r="D11" s="235"/>
      <c r="E11" s="221"/>
      <c r="F11" s="236"/>
      <c r="G11" s="240"/>
    </row>
    <row r="12" spans="2:7" ht="15" customHeight="1">
      <c r="B12" s="247"/>
      <c r="C12" s="250">
        <f>HLOOKUP($C$4,$D$4:$F$13,9,FALSE)</f>
        <v>0</v>
      </c>
      <c r="D12" s="235"/>
      <c r="E12" s="221"/>
      <c r="F12" s="236"/>
      <c r="G12" s="240"/>
    </row>
    <row r="13" spans="2:7" ht="15" customHeight="1" thickBot="1">
      <c r="B13" s="251"/>
      <c r="C13" s="252">
        <f>HLOOKUP($C$4,$D$4:$F$13,10,FALSE)</f>
        <v>0</v>
      </c>
      <c r="D13" s="237"/>
      <c r="E13" s="238"/>
      <c r="F13" s="239"/>
      <c r="G13" s="241"/>
    </row>
    <row r="14" ht="15" customHeight="1"/>
    <row r="15" ht="15" customHeight="1"/>
    <row r="16" ht="15" customHeight="1"/>
    <row r="17" ht="15" customHeight="1"/>
    <row r="18" ht="15" customHeight="1"/>
    <row r="19" ht="18.75">
      <c r="B19" s="223" t="s">
        <v>430</v>
      </c>
    </row>
    <row r="20" spans="2:7" ht="15">
      <c r="B20" s="226" t="s">
        <v>428</v>
      </c>
      <c r="C20" s="372" t="s">
        <v>54</v>
      </c>
      <c r="D20" s="372"/>
      <c r="E20" s="372"/>
      <c r="F20" s="372"/>
      <c r="G20" s="372"/>
    </row>
    <row r="21" spans="2:7" ht="30" customHeight="1">
      <c r="B21" s="225">
        <v>1</v>
      </c>
      <c r="C21" s="369" t="s">
        <v>437</v>
      </c>
      <c r="D21" s="369"/>
      <c r="E21" s="369"/>
      <c r="F21" s="369"/>
      <c r="G21" s="369"/>
    </row>
    <row r="22" spans="2:7" ht="30" customHeight="1">
      <c r="B22" s="225">
        <v>2</v>
      </c>
      <c r="C22" s="370"/>
      <c r="D22" s="370"/>
      <c r="E22" s="370"/>
      <c r="F22" s="370"/>
      <c r="G22" s="370"/>
    </row>
    <row r="23" spans="2:7" ht="30" customHeight="1">
      <c r="B23" s="224">
        <v>3</v>
      </c>
      <c r="C23" s="371"/>
      <c r="D23" s="371"/>
      <c r="E23" s="371"/>
      <c r="F23" s="371"/>
      <c r="G23" s="371"/>
    </row>
  </sheetData>
  <sheetProtection/>
  <mergeCells count="9">
    <mergeCell ref="A1:J1"/>
    <mergeCell ref="D3:F3"/>
    <mergeCell ref="C21:G21"/>
    <mergeCell ref="C22:G22"/>
    <mergeCell ref="C23:G23"/>
    <mergeCell ref="C20:G20"/>
    <mergeCell ref="B3:B6"/>
    <mergeCell ref="G3:G6"/>
    <mergeCell ref="D5:F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AM56"/>
  <sheetViews>
    <sheetView zoomScalePageLayoutView="0" workbookViewId="0" topLeftCell="A1">
      <selection activeCell="A1" sqref="A1:K1"/>
    </sheetView>
  </sheetViews>
  <sheetFormatPr defaultColWidth="9.140625" defaultRowHeight="15"/>
  <cols>
    <col min="1" max="1" width="3.140625" style="1" customWidth="1"/>
    <col min="2" max="2" width="44.4218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65" t="s">
        <v>60</v>
      </c>
      <c r="B1" s="365"/>
      <c r="C1" s="365"/>
      <c r="D1" s="365"/>
      <c r="E1" s="365"/>
      <c r="F1" s="365"/>
      <c r="G1" s="365"/>
      <c r="H1" s="365"/>
      <c r="I1" s="365"/>
      <c r="J1" s="365"/>
      <c r="K1" s="365"/>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6" t="s">
        <v>134</v>
      </c>
      <c r="C2" s="87"/>
      <c r="D2" s="87"/>
      <c r="E2" s="87"/>
      <c r="F2" s="87"/>
      <c r="G2" s="87"/>
      <c r="H2" s="87"/>
    </row>
    <row r="3" spans="2:11" s="38" customFormat="1" ht="40.5" customHeight="1">
      <c r="B3" s="88" t="s">
        <v>135</v>
      </c>
      <c r="C3" s="89" t="s">
        <v>136</v>
      </c>
      <c r="D3" s="89" t="s">
        <v>137</v>
      </c>
      <c r="E3" s="89" t="s">
        <v>115</v>
      </c>
      <c r="F3" s="89" t="s">
        <v>138</v>
      </c>
      <c r="G3" s="89" t="s">
        <v>139</v>
      </c>
      <c r="H3" s="89" t="s">
        <v>140</v>
      </c>
      <c r="I3" s="90" t="s">
        <v>59</v>
      </c>
      <c r="J3" s="89" t="s">
        <v>141</v>
      </c>
      <c r="K3" s="89" t="s">
        <v>142</v>
      </c>
    </row>
    <row r="4" spans="2:11" s="38" customFormat="1" ht="12.75" customHeight="1">
      <c r="B4" s="122" t="s">
        <v>687</v>
      </c>
      <c r="C4" s="300" t="s">
        <v>679</v>
      </c>
      <c r="D4" s="93">
        <v>1</v>
      </c>
      <c r="E4" s="93">
        <v>2</v>
      </c>
      <c r="F4" s="93">
        <v>1</v>
      </c>
      <c r="G4" s="93">
        <v>1</v>
      </c>
      <c r="H4" s="94">
        <v>1</v>
      </c>
      <c r="I4" s="91" t="s">
        <v>682</v>
      </c>
      <c r="J4" s="91" t="s">
        <v>143</v>
      </c>
      <c r="K4" s="92" t="s">
        <v>144</v>
      </c>
    </row>
    <row r="5" spans="2:11" s="38" customFormat="1" ht="12.75" customHeight="1">
      <c r="B5" s="117" t="s">
        <v>688</v>
      </c>
      <c r="C5" s="300" t="s">
        <v>679</v>
      </c>
      <c r="D5" s="93">
        <v>1</v>
      </c>
      <c r="E5" s="93">
        <v>2</v>
      </c>
      <c r="F5" s="93">
        <v>1</v>
      </c>
      <c r="G5" s="93">
        <v>1</v>
      </c>
      <c r="H5" s="94">
        <v>1</v>
      </c>
      <c r="I5" s="91" t="s">
        <v>682</v>
      </c>
      <c r="J5" s="91" t="s">
        <v>143</v>
      </c>
      <c r="K5" s="92" t="s">
        <v>144</v>
      </c>
    </row>
    <row r="6" spans="2:11" s="38" customFormat="1" ht="12.75" customHeight="1">
      <c r="B6" s="117" t="s">
        <v>689</v>
      </c>
      <c r="C6" s="300">
        <v>7</v>
      </c>
      <c r="D6" s="93">
        <v>1</v>
      </c>
      <c r="E6" s="93">
        <v>2</v>
      </c>
      <c r="F6" s="93">
        <v>2</v>
      </c>
      <c r="G6" s="93">
        <v>1</v>
      </c>
      <c r="H6" s="94">
        <v>2</v>
      </c>
      <c r="I6" s="91" t="s">
        <v>683</v>
      </c>
      <c r="J6" s="91" t="s">
        <v>143</v>
      </c>
      <c r="K6" s="92" t="s">
        <v>144</v>
      </c>
    </row>
    <row r="7" spans="2:11" s="38" customFormat="1" ht="12.75" customHeight="1">
      <c r="B7" s="117" t="s">
        <v>690</v>
      </c>
      <c r="C7" s="300">
        <v>4</v>
      </c>
      <c r="D7" s="93">
        <v>1</v>
      </c>
      <c r="E7" s="93">
        <v>1</v>
      </c>
      <c r="F7" s="93">
        <v>1</v>
      </c>
      <c r="G7" s="93">
        <v>1</v>
      </c>
      <c r="H7" s="94">
        <v>1</v>
      </c>
      <c r="I7" s="91" t="s">
        <v>684</v>
      </c>
      <c r="J7" s="91" t="s">
        <v>143</v>
      </c>
      <c r="K7" s="92" t="s">
        <v>144</v>
      </c>
    </row>
    <row r="8" spans="2:11" s="38" customFormat="1" ht="12.75" customHeight="1">
      <c r="B8" s="122" t="s">
        <v>691</v>
      </c>
      <c r="C8" s="300">
        <v>2</v>
      </c>
      <c r="D8" s="93">
        <v>2</v>
      </c>
      <c r="E8" s="93">
        <v>1</v>
      </c>
      <c r="F8" s="93">
        <v>2</v>
      </c>
      <c r="G8" s="93">
        <v>1</v>
      </c>
      <c r="H8" s="94">
        <v>1</v>
      </c>
      <c r="I8" s="91" t="s">
        <v>685</v>
      </c>
      <c r="J8" s="91" t="s">
        <v>143</v>
      </c>
      <c r="K8" s="92" t="s">
        <v>144</v>
      </c>
    </row>
    <row r="9" spans="2:11" s="38" customFormat="1" ht="12.75" customHeight="1">
      <c r="B9" s="117" t="s">
        <v>692</v>
      </c>
      <c r="C9" s="300">
        <v>2</v>
      </c>
      <c r="D9" s="93">
        <v>2</v>
      </c>
      <c r="E9" s="93">
        <v>1</v>
      </c>
      <c r="F9" s="93">
        <v>2</v>
      </c>
      <c r="G9" s="93">
        <v>1</v>
      </c>
      <c r="H9" s="94">
        <v>2</v>
      </c>
      <c r="I9" s="91" t="s">
        <v>686</v>
      </c>
      <c r="J9" s="91" t="s">
        <v>143</v>
      </c>
      <c r="K9" s="92" t="s">
        <v>144</v>
      </c>
    </row>
    <row r="10" spans="2:11" s="38" customFormat="1" ht="12.75" customHeight="1">
      <c r="B10" s="122" t="s">
        <v>693</v>
      </c>
      <c r="C10" s="300">
        <v>2</v>
      </c>
      <c r="D10" s="93">
        <v>2</v>
      </c>
      <c r="E10" s="93">
        <v>1</v>
      </c>
      <c r="F10" s="93">
        <v>2</v>
      </c>
      <c r="G10" s="93">
        <v>1</v>
      </c>
      <c r="H10" s="94">
        <v>1</v>
      </c>
      <c r="I10" s="91" t="s">
        <v>685</v>
      </c>
      <c r="J10" s="91" t="s">
        <v>143</v>
      </c>
      <c r="K10" s="92" t="s">
        <v>144</v>
      </c>
    </row>
    <row r="11" spans="2:11" s="38" customFormat="1" ht="12.75" customHeight="1">
      <c r="B11" s="117" t="s">
        <v>694</v>
      </c>
      <c r="C11" s="300">
        <v>2</v>
      </c>
      <c r="D11" s="93">
        <v>2</v>
      </c>
      <c r="E11" s="93">
        <v>1</v>
      </c>
      <c r="F11" s="93">
        <v>2</v>
      </c>
      <c r="G11" s="93">
        <v>1</v>
      </c>
      <c r="H11" s="94">
        <v>2</v>
      </c>
      <c r="I11" s="91" t="s">
        <v>686</v>
      </c>
      <c r="J11" s="91" t="s">
        <v>143</v>
      </c>
      <c r="K11" s="92" t="s">
        <v>144</v>
      </c>
    </row>
    <row r="12" spans="2:11" s="38" customFormat="1" ht="12.75">
      <c r="B12" s="111" t="s">
        <v>695</v>
      </c>
      <c r="C12" s="119">
        <v>6</v>
      </c>
      <c r="D12" s="93">
        <v>2</v>
      </c>
      <c r="E12" s="93">
        <v>2</v>
      </c>
      <c r="F12" s="93">
        <v>2</v>
      </c>
      <c r="G12" s="93">
        <v>1</v>
      </c>
      <c r="H12" s="94">
        <v>2</v>
      </c>
      <c r="I12" s="91" t="s">
        <v>681</v>
      </c>
      <c r="J12" s="91" t="s">
        <v>143</v>
      </c>
      <c r="K12" s="92" t="s">
        <v>144</v>
      </c>
    </row>
    <row r="13" spans="2:11" s="38" customFormat="1" ht="12.75">
      <c r="B13" s="111" t="s">
        <v>696</v>
      </c>
      <c r="C13" s="119">
        <v>1</v>
      </c>
      <c r="D13" s="93">
        <v>1</v>
      </c>
      <c r="E13" s="93">
        <v>2</v>
      </c>
      <c r="F13" s="93">
        <v>2</v>
      </c>
      <c r="G13" s="93">
        <v>1</v>
      </c>
      <c r="H13" s="94">
        <v>2</v>
      </c>
      <c r="I13" s="91" t="s">
        <v>683</v>
      </c>
      <c r="J13" s="91" t="s">
        <v>143</v>
      </c>
      <c r="K13" s="92" t="s">
        <v>144</v>
      </c>
    </row>
    <row r="14" spans="2:11" s="38" customFormat="1" ht="12.75">
      <c r="B14" s="111" t="s">
        <v>697</v>
      </c>
      <c r="C14" s="119">
        <v>6</v>
      </c>
      <c r="D14" s="93">
        <v>2</v>
      </c>
      <c r="E14" s="93">
        <v>2</v>
      </c>
      <c r="F14" s="93">
        <v>2</v>
      </c>
      <c r="G14" s="93">
        <v>1</v>
      </c>
      <c r="H14" s="94">
        <v>2</v>
      </c>
      <c r="I14" s="91" t="s">
        <v>681</v>
      </c>
      <c r="J14" s="91" t="s">
        <v>143</v>
      </c>
      <c r="K14" s="92" t="s">
        <v>144</v>
      </c>
    </row>
    <row r="15" spans="2:11" s="38" customFormat="1" ht="12.75">
      <c r="B15" s="111" t="s">
        <v>698</v>
      </c>
      <c r="C15" s="119">
        <v>1</v>
      </c>
      <c r="D15" s="93">
        <v>1</v>
      </c>
      <c r="E15" s="93">
        <v>2</v>
      </c>
      <c r="F15" s="93">
        <v>2</v>
      </c>
      <c r="G15" s="93">
        <v>1</v>
      </c>
      <c r="H15" s="94">
        <v>2</v>
      </c>
      <c r="I15" s="91" t="s">
        <v>683</v>
      </c>
      <c r="J15" s="91" t="s">
        <v>143</v>
      </c>
      <c r="K15" s="92" t="s">
        <v>144</v>
      </c>
    </row>
    <row r="16" spans="2:11" s="38" customFormat="1" ht="12.75">
      <c r="B16" s="112"/>
      <c r="C16" s="92"/>
      <c r="D16" s="93"/>
      <c r="E16" s="93"/>
      <c r="F16" s="93"/>
      <c r="G16" s="93"/>
      <c r="H16" s="94"/>
      <c r="I16" s="91"/>
      <c r="J16" s="91"/>
      <c r="K16" s="92"/>
    </row>
    <row r="17" spans="2:11" s="38" customFormat="1" ht="12.75" customHeight="1">
      <c r="B17" s="149" t="s">
        <v>101</v>
      </c>
      <c r="C17" s="95"/>
      <c r="D17" s="95"/>
      <c r="E17" s="95"/>
      <c r="F17" s="95"/>
      <c r="G17" s="95"/>
      <c r="H17" s="95"/>
      <c r="I17" s="96" t="s">
        <v>681</v>
      </c>
      <c r="J17" s="380"/>
      <c r="K17" s="380"/>
    </row>
    <row r="18" spans="2:39" ht="20.25">
      <c r="B18" s="12"/>
      <c r="C18" s="12"/>
      <c r="D18" s="12"/>
      <c r="E18" s="12"/>
      <c r="F18" s="12"/>
      <c r="G18" s="12"/>
      <c r="H18" s="12"/>
      <c r="I18" s="15"/>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row>
    <row r="19" spans="1:38" ht="20.25">
      <c r="A19" s="86" t="s">
        <v>145</v>
      </c>
      <c r="C19" s="12"/>
      <c r="D19" s="12"/>
      <c r="E19" s="12"/>
      <c r="F19" s="12"/>
      <c r="G19" s="12"/>
      <c r="H19" s="15"/>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row>
    <row r="20" s="98" customFormat="1" ht="13.5" thickBot="1">
      <c r="A20" s="97" t="s">
        <v>146</v>
      </c>
    </row>
    <row r="21" spans="2:7" ht="17.25" customHeight="1" thickBot="1">
      <c r="B21" s="381" t="s">
        <v>147</v>
      </c>
      <c r="C21" s="383" t="s">
        <v>148</v>
      </c>
      <c r="D21" s="384"/>
      <c r="E21" s="384"/>
      <c r="F21" s="384"/>
      <c r="G21" s="385"/>
    </row>
    <row r="22" spans="2:7" ht="13.5" thickBot="1">
      <c r="B22" s="382"/>
      <c r="C22" s="99">
        <v>1</v>
      </c>
      <c r="D22" s="99">
        <v>2</v>
      </c>
      <c r="E22" s="99">
        <v>3</v>
      </c>
      <c r="F22" s="99">
        <v>4</v>
      </c>
      <c r="G22" s="99">
        <v>5</v>
      </c>
    </row>
    <row r="23" spans="2:7" ht="60.75" thickBot="1">
      <c r="B23" s="386" t="s">
        <v>149</v>
      </c>
      <c r="C23" s="100" t="s">
        <v>150</v>
      </c>
      <c r="D23" s="100" t="s">
        <v>151</v>
      </c>
      <c r="E23" s="100" t="s">
        <v>152</v>
      </c>
      <c r="F23" s="100" t="s">
        <v>153</v>
      </c>
      <c r="G23" s="100" t="s">
        <v>154</v>
      </c>
    </row>
    <row r="24" spans="2:7" ht="24" customHeight="1" thickBot="1">
      <c r="B24" s="387"/>
      <c r="C24" s="389" t="s">
        <v>155</v>
      </c>
      <c r="D24" s="390"/>
      <c r="E24" s="389" t="s">
        <v>156</v>
      </c>
      <c r="F24" s="391"/>
      <c r="G24" s="390"/>
    </row>
    <row r="25" spans="2:7" ht="36.75" thickBot="1">
      <c r="B25" s="388"/>
      <c r="C25" s="101" t="s">
        <v>157</v>
      </c>
      <c r="D25" s="392" t="s">
        <v>158</v>
      </c>
      <c r="E25" s="393"/>
      <c r="F25" s="394" t="s">
        <v>159</v>
      </c>
      <c r="G25" s="395"/>
    </row>
    <row r="26" spans="2:7" ht="60.75" thickBot="1">
      <c r="B26" s="102" t="s">
        <v>115</v>
      </c>
      <c r="C26" s="100" t="s">
        <v>160</v>
      </c>
      <c r="D26" s="100" t="s">
        <v>161</v>
      </c>
      <c r="E26" s="100" t="s">
        <v>162</v>
      </c>
      <c r="F26" s="100" t="s">
        <v>163</v>
      </c>
      <c r="G26" s="100" t="s">
        <v>164</v>
      </c>
    </row>
    <row r="27" spans="2:7" ht="44.25" customHeight="1" thickBot="1">
      <c r="B27" s="102" t="s">
        <v>138</v>
      </c>
      <c r="C27" s="100" t="s">
        <v>165</v>
      </c>
      <c r="D27" s="100" t="s">
        <v>166</v>
      </c>
      <c r="E27" s="100" t="s">
        <v>167</v>
      </c>
      <c r="F27" s="100" t="s">
        <v>168</v>
      </c>
      <c r="G27" s="100" t="s">
        <v>169</v>
      </c>
    </row>
    <row r="28" spans="2:7" ht="44.25" customHeight="1" thickBot="1">
      <c r="B28" s="102" t="s">
        <v>139</v>
      </c>
      <c r="C28" s="100" t="s">
        <v>170</v>
      </c>
      <c r="D28" s="100" t="s">
        <v>171</v>
      </c>
      <c r="E28" s="100" t="s">
        <v>172</v>
      </c>
      <c r="F28" s="100" t="s">
        <v>173</v>
      </c>
      <c r="G28" s="100" t="s">
        <v>174</v>
      </c>
    </row>
    <row r="29" spans="2:7" ht="44.25" customHeight="1" thickBot="1">
      <c r="B29" s="102" t="s">
        <v>175</v>
      </c>
      <c r="C29" s="100" t="s">
        <v>176</v>
      </c>
      <c r="D29" s="389" t="s">
        <v>177</v>
      </c>
      <c r="E29" s="390"/>
      <c r="F29" s="100" t="s">
        <v>178</v>
      </c>
      <c r="G29" s="100" t="s">
        <v>179</v>
      </c>
    </row>
    <row r="30" spans="2:7" ht="12.75">
      <c r="B30" s="103"/>
      <c r="C30" s="104"/>
      <c r="D30" s="104"/>
      <c r="E30" s="104"/>
      <c r="F30" s="104"/>
      <c r="G30" s="104"/>
    </row>
    <row r="31" spans="1:18" s="40" customFormat="1" ht="15">
      <c r="A31" s="150" t="s">
        <v>180</v>
      </c>
      <c r="C31" s="126"/>
      <c r="D31" s="126"/>
      <c r="E31" s="126"/>
      <c r="F31" s="126"/>
      <c r="G31" s="126"/>
      <c r="H31" s="126"/>
      <c r="I31" s="126"/>
      <c r="J31" s="126"/>
      <c r="K31" s="126"/>
      <c r="L31" s="126"/>
      <c r="M31" s="126"/>
      <c r="N31" s="126"/>
      <c r="O31" s="126"/>
      <c r="P31" s="126"/>
      <c r="Q31" s="126"/>
      <c r="R31" s="126"/>
    </row>
    <row r="32" spans="2:18" s="40" customFormat="1" ht="15">
      <c r="B32" s="151" t="s">
        <v>181</v>
      </c>
      <c r="C32" s="152"/>
      <c r="D32" s="152"/>
      <c r="E32" s="152"/>
      <c r="F32" s="152"/>
      <c r="G32" s="152"/>
      <c r="H32" s="153"/>
      <c r="I32" s="126"/>
      <c r="J32" s="126"/>
      <c r="K32" s="126"/>
      <c r="L32" s="126"/>
      <c r="M32" s="126"/>
      <c r="N32" s="126"/>
      <c r="O32" s="126"/>
      <c r="P32" s="126"/>
      <c r="Q32" s="126"/>
      <c r="R32" s="126"/>
    </row>
    <row r="33" spans="2:18" s="40" customFormat="1" ht="65.25" customHeight="1">
      <c r="B33" s="154"/>
      <c r="C33" s="396" t="s">
        <v>192</v>
      </c>
      <c r="D33" s="397"/>
      <c r="E33" s="397"/>
      <c r="F33" s="397"/>
      <c r="G33" s="397"/>
      <c r="H33" s="398"/>
      <c r="N33" s="155"/>
      <c r="O33" s="155"/>
      <c r="P33" s="155"/>
      <c r="Q33" s="155"/>
      <c r="R33" s="155"/>
    </row>
    <row r="34" spans="2:18" s="40" customFormat="1" ht="15">
      <c r="B34" s="154"/>
      <c r="C34" s="156" t="s">
        <v>193</v>
      </c>
      <c r="D34" s="157"/>
      <c r="E34" s="157"/>
      <c r="F34" s="157"/>
      <c r="G34" s="157"/>
      <c r="H34" s="158"/>
      <c r="I34" s="126"/>
      <c r="J34" s="126"/>
      <c r="K34" s="126"/>
      <c r="L34" s="126"/>
      <c r="M34" s="126"/>
      <c r="N34" s="126"/>
      <c r="O34" s="126"/>
      <c r="P34" s="126"/>
      <c r="Q34" s="126"/>
      <c r="R34" s="126"/>
    </row>
    <row r="35" spans="2:18" s="40" customFormat="1" ht="15">
      <c r="B35" s="154"/>
      <c r="C35" s="159" t="s">
        <v>194</v>
      </c>
      <c r="D35" s="160"/>
      <c r="E35" s="160"/>
      <c r="F35" s="160"/>
      <c r="G35" s="160"/>
      <c r="H35" s="161"/>
      <c r="I35" s="126"/>
      <c r="J35" s="126"/>
      <c r="K35" s="126"/>
      <c r="L35" s="126"/>
      <c r="M35" s="126"/>
      <c r="N35" s="126"/>
      <c r="O35" s="126"/>
      <c r="P35" s="126"/>
      <c r="Q35" s="126"/>
      <c r="R35" s="126"/>
    </row>
    <row r="36" spans="2:18" s="40" customFormat="1" ht="15">
      <c r="B36" s="154"/>
      <c r="C36" s="159" t="s">
        <v>195</v>
      </c>
      <c r="D36" s="160"/>
      <c r="E36" s="160"/>
      <c r="F36" s="160"/>
      <c r="G36" s="160"/>
      <c r="H36" s="161"/>
      <c r="I36" s="126"/>
      <c r="J36" s="126"/>
      <c r="K36" s="126"/>
      <c r="L36" s="126"/>
      <c r="M36" s="126"/>
      <c r="N36" s="126"/>
      <c r="O36" s="126"/>
      <c r="P36" s="126"/>
      <c r="Q36" s="126"/>
      <c r="R36" s="126"/>
    </row>
    <row r="37" spans="2:18" s="40" customFormat="1" ht="15">
      <c r="B37" s="154"/>
      <c r="C37" s="159" t="s">
        <v>196</v>
      </c>
      <c r="D37" s="160"/>
      <c r="E37" s="160"/>
      <c r="F37" s="160"/>
      <c r="G37" s="160"/>
      <c r="H37" s="161"/>
      <c r="I37" s="126"/>
      <c r="J37" s="126"/>
      <c r="K37" s="126"/>
      <c r="L37" s="126"/>
      <c r="M37" s="126"/>
      <c r="N37" s="126"/>
      <c r="O37" s="126"/>
      <c r="P37" s="126"/>
      <c r="Q37" s="126"/>
      <c r="R37" s="126"/>
    </row>
    <row r="38" spans="2:18" s="40" customFormat="1" ht="15">
      <c r="B38" s="154"/>
      <c r="C38" s="159" t="s">
        <v>197</v>
      </c>
      <c r="D38" s="160"/>
      <c r="E38" s="160"/>
      <c r="F38" s="160"/>
      <c r="G38" s="160"/>
      <c r="H38" s="161"/>
      <c r="I38" s="126"/>
      <c r="J38" s="126"/>
      <c r="K38" s="126"/>
      <c r="L38" s="126"/>
      <c r="M38" s="126"/>
      <c r="N38" s="126"/>
      <c r="O38" s="126"/>
      <c r="P38" s="126"/>
      <c r="Q38" s="126"/>
      <c r="R38" s="126"/>
    </row>
    <row r="39" spans="2:18" s="40" customFormat="1" ht="41.25" customHeight="1">
      <c r="B39" s="154"/>
      <c r="C39" s="399" t="s">
        <v>182</v>
      </c>
      <c r="D39" s="400"/>
      <c r="E39" s="400"/>
      <c r="F39" s="400"/>
      <c r="G39" s="400"/>
      <c r="H39" s="401"/>
      <c r="N39" s="162"/>
      <c r="O39" s="162"/>
      <c r="P39" s="162"/>
      <c r="Q39" s="126"/>
      <c r="R39" s="126"/>
    </row>
    <row r="40" spans="2:18" s="40" customFormat="1" ht="38.25" customHeight="1">
      <c r="B40" s="163"/>
      <c r="C40" s="396" t="s">
        <v>198</v>
      </c>
      <c r="D40" s="397"/>
      <c r="E40" s="397"/>
      <c r="F40" s="397"/>
      <c r="G40" s="397"/>
      <c r="H40" s="398"/>
      <c r="N40" s="155"/>
      <c r="O40" s="155"/>
      <c r="P40" s="155"/>
      <c r="Q40" s="155"/>
      <c r="R40" s="126"/>
    </row>
    <row r="41" spans="2:18" s="40" customFormat="1" ht="43.5" customHeight="1">
      <c r="B41" s="396" t="s">
        <v>183</v>
      </c>
      <c r="C41" s="397"/>
      <c r="D41" s="397"/>
      <c r="E41" s="397"/>
      <c r="F41" s="397"/>
      <c r="G41" s="397"/>
      <c r="H41" s="398"/>
      <c r="I41" s="126"/>
      <c r="J41" s="126"/>
      <c r="K41" s="126"/>
      <c r="L41" s="126"/>
      <c r="M41" s="126"/>
      <c r="N41" s="126"/>
      <c r="O41" s="126"/>
      <c r="P41" s="126"/>
      <c r="Q41" s="126"/>
      <c r="R41" s="126"/>
    </row>
    <row r="42" spans="2:9" s="40" customFormat="1" ht="49.5" customHeight="1">
      <c r="B42" s="396" t="s">
        <v>199</v>
      </c>
      <c r="C42" s="397"/>
      <c r="D42" s="397"/>
      <c r="E42" s="397"/>
      <c r="F42" s="397"/>
      <c r="G42" s="397"/>
      <c r="H42" s="398"/>
      <c r="I42" s="164"/>
    </row>
    <row r="43" spans="2:9" s="40" customFormat="1" ht="46.5" customHeight="1">
      <c r="B43" s="396" t="s">
        <v>184</v>
      </c>
      <c r="C43" s="397"/>
      <c r="D43" s="397"/>
      <c r="E43" s="397"/>
      <c r="F43" s="397"/>
      <c r="G43" s="397"/>
      <c r="H43" s="398"/>
      <c r="I43" s="164"/>
    </row>
    <row r="44" spans="2:9" s="40" customFormat="1" ht="30" customHeight="1">
      <c r="B44" s="396" t="s">
        <v>185</v>
      </c>
      <c r="C44" s="397"/>
      <c r="D44" s="397"/>
      <c r="E44" s="397"/>
      <c r="F44" s="397"/>
      <c r="G44" s="397"/>
      <c r="H44" s="398"/>
      <c r="I44" s="164"/>
    </row>
    <row r="45" spans="1:9" s="40" customFormat="1" ht="15" customHeight="1">
      <c r="A45" s="165" t="s">
        <v>186</v>
      </c>
      <c r="B45" s="165"/>
      <c r="I45" s="166"/>
    </row>
    <row r="46" spans="2:8" s="40" customFormat="1" ht="30" customHeight="1">
      <c r="B46" s="402" t="s">
        <v>200</v>
      </c>
      <c r="C46" s="403"/>
      <c r="D46" s="403"/>
      <c r="E46" s="403"/>
      <c r="F46" s="403"/>
      <c r="G46" s="403"/>
      <c r="H46" s="404"/>
    </row>
    <row r="47" spans="2:8" s="40" customFormat="1" ht="12.75" customHeight="1">
      <c r="B47" s="405" t="s">
        <v>201</v>
      </c>
      <c r="C47" s="406"/>
      <c r="D47" s="406"/>
      <c r="E47" s="406"/>
      <c r="F47" s="406"/>
      <c r="G47" s="167"/>
      <c r="H47" s="168"/>
    </row>
    <row r="48" spans="2:8" s="40" customFormat="1" ht="29.25" customHeight="1">
      <c r="B48" s="407" t="s">
        <v>202</v>
      </c>
      <c r="C48" s="408"/>
      <c r="D48" s="408"/>
      <c r="E48" s="408"/>
      <c r="F48" s="408"/>
      <c r="G48" s="408"/>
      <c r="H48" s="409"/>
    </row>
    <row r="49" spans="2:8" s="40" customFormat="1" ht="15" customHeight="1">
      <c r="B49" s="169" t="s">
        <v>187</v>
      </c>
      <c r="C49" s="167"/>
      <c r="D49" s="167"/>
      <c r="E49" s="167"/>
      <c r="F49" s="167"/>
      <c r="G49" s="167"/>
      <c r="H49" s="168"/>
    </row>
    <row r="50" spans="2:8" s="40" customFormat="1" ht="30.75" customHeight="1">
      <c r="B50" s="407" t="s">
        <v>188</v>
      </c>
      <c r="C50" s="408"/>
      <c r="D50" s="408"/>
      <c r="E50" s="408"/>
      <c r="F50" s="408"/>
      <c r="G50" s="408"/>
      <c r="H50" s="409"/>
    </row>
    <row r="51" spans="2:8" s="40" customFormat="1" ht="12.75" customHeight="1">
      <c r="B51" s="410" t="s">
        <v>203</v>
      </c>
      <c r="C51" s="411"/>
      <c r="D51" s="411"/>
      <c r="E51" s="411"/>
      <c r="F51" s="411"/>
      <c r="G51" s="411"/>
      <c r="H51" s="168"/>
    </row>
    <row r="52" spans="2:8" s="40" customFormat="1" ht="35.25" customHeight="1">
      <c r="B52" s="407" t="s">
        <v>204</v>
      </c>
      <c r="C52" s="408"/>
      <c r="D52" s="408"/>
      <c r="E52" s="408"/>
      <c r="F52" s="408"/>
      <c r="G52" s="408"/>
      <c r="H52" s="409"/>
    </row>
    <row r="53" spans="2:8" s="40" customFormat="1" ht="24.75" customHeight="1">
      <c r="B53" s="412" t="s">
        <v>205</v>
      </c>
      <c r="C53" s="413"/>
      <c r="D53" s="413"/>
      <c r="E53" s="413"/>
      <c r="F53" s="413"/>
      <c r="G53" s="413"/>
      <c r="H53" s="414"/>
    </row>
    <row r="54" spans="2:8" s="40" customFormat="1" ht="27.75" customHeight="1">
      <c r="B54" s="399" t="s">
        <v>189</v>
      </c>
      <c r="C54" s="400"/>
      <c r="D54" s="400"/>
      <c r="E54" s="400"/>
      <c r="F54" s="400"/>
      <c r="G54" s="400"/>
      <c r="H54" s="401"/>
    </row>
    <row r="55" spans="2:8" s="40" customFormat="1" ht="21" customHeight="1">
      <c r="B55" s="396" t="s">
        <v>206</v>
      </c>
      <c r="C55" s="397"/>
      <c r="D55" s="397"/>
      <c r="E55" s="397"/>
      <c r="F55" s="397"/>
      <c r="G55" s="397"/>
      <c r="H55" s="398"/>
    </row>
    <row r="56" spans="2:8" s="40" customFormat="1" ht="26.25" customHeight="1">
      <c r="B56" s="415" t="s">
        <v>207</v>
      </c>
      <c r="C56" s="415"/>
      <c r="D56" s="415"/>
      <c r="E56" s="415"/>
      <c r="F56" s="415"/>
      <c r="G56" s="415"/>
      <c r="H56" s="415"/>
    </row>
  </sheetData>
  <sheetProtection/>
  <mergeCells count="27">
    <mergeCell ref="B51:G51"/>
    <mergeCell ref="B52:H52"/>
    <mergeCell ref="B53:H53"/>
    <mergeCell ref="B54:H54"/>
    <mergeCell ref="B55:H55"/>
    <mergeCell ref="B56:H56"/>
    <mergeCell ref="B43:H43"/>
    <mergeCell ref="B44:H44"/>
    <mergeCell ref="B46:H46"/>
    <mergeCell ref="B47:F47"/>
    <mergeCell ref="B48:H48"/>
    <mergeCell ref="B50:H50"/>
    <mergeCell ref="D29:E29"/>
    <mergeCell ref="C33:H33"/>
    <mergeCell ref="C39:H39"/>
    <mergeCell ref="C40:H40"/>
    <mergeCell ref="B41:H41"/>
    <mergeCell ref="B42:H42"/>
    <mergeCell ref="A1:K1"/>
    <mergeCell ref="J17:K17"/>
    <mergeCell ref="B21:B22"/>
    <mergeCell ref="C21:G21"/>
    <mergeCell ref="B23:B25"/>
    <mergeCell ref="C24:D24"/>
    <mergeCell ref="E24:G24"/>
    <mergeCell ref="D25:E25"/>
    <mergeCell ref="F25:G25"/>
  </mergeCells>
  <printOptions/>
  <pageMargins left="0.7" right="0.7" top="0.75" bottom="0.75" header="0.3" footer="0.3"/>
  <pageSetup horizontalDpi="600" verticalDpi="600" orientation="landscape" paperSize="3" r:id="rId1"/>
  <headerFooter>
    <oddFooter>&amp;CPage &amp;P&amp;R&amp;F</oddFooter>
  </headerFooter>
  <rowBreaks count="1" manualBreakCount="1">
    <brk id="30" max="255" man="1"/>
  </rowBreaks>
</worksheet>
</file>

<file path=xl/worksheets/sheet5.xml><?xml version="1.0" encoding="utf-8"?>
<worksheet xmlns="http://schemas.openxmlformats.org/spreadsheetml/2006/main" xmlns:r="http://schemas.openxmlformats.org/officeDocument/2006/relationships">
  <sheetPr codeName="Sheet5"/>
  <dimension ref="A1:IJ60"/>
  <sheetViews>
    <sheetView zoomScalePageLayoutView="0" workbookViewId="0" topLeftCell="A1">
      <selection activeCell="A1" sqref="A1"/>
    </sheetView>
  </sheetViews>
  <sheetFormatPr defaultColWidth="36.8515625" defaultRowHeight="12.75" customHeight="1"/>
  <cols>
    <col min="1" max="1" width="18.7109375" style="4" customWidth="1"/>
    <col min="2" max="9" width="31.421875" style="35" customWidth="1"/>
    <col min="10" max="26" width="36.8515625" style="35" customWidth="1"/>
    <col min="27" max="27" width="37.00390625" style="35" customWidth="1"/>
    <col min="28" max="34" width="36.8515625" style="35" customWidth="1"/>
    <col min="35" max="43" width="36.8515625" style="4" customWidth="1"/>
    <col min="44" max="44" width="37.140625" style="4" customWidth="1"/>
    <col min="45" max="46" width="36.8515625" style="4" customWidth="1"/>
    <col min="47" max="47" width="36.7109375" style="4" customWidth="1"/>
    <col min="48" max="49" width="36.8515625" style="4" customWidth="1"/>
    <col min="50" max="50" width="36.7109375" style="4" customWidth="1"/>
    <col min="51" max="51" width="37.00390625" style="4" customWidth="1"/>
    <col min="52" max="70" width="36.8515625" style="4" customWidth="1"/>
    <col min="71" max="71" width="37.00390625" style="4" customWidth="1"/>
    <col min="72" max="89" width="36.8515625" style="4" customWidth="1"/>
    <col min="90" max="90" width="36.7109375" style="4" customWidth="1"/>
    <col min="91" max="103" width="36.8515625" style="4" customWidth="1"/>
    <col min="104" max="104" width="36.7109375" style="4" customWidth="1"/>
    <col min="105" max="107" width="36.8515625" style="4" customWidth="1"/>
    <col min="108" max="108" width="36.7109375" style="4" customWidth="1"/>
    <col min="109" max="116" width="36.8515625" style="4" customWidth="1"/>
    <col min="117" max="117" width="36.7109375" style="4" customWidth="1"/>
    <col min="118" max="16384" width="36.8515625" style="4" customWidth="1"/>
  </cols>
  <sheetData>
    <row r="1" spans="1:34" s="3" customFormat="1" ht="12.75" customHeight="1">
      <c r="A1" s="2" t="s">
        <v>5</v>
      </c>
      <c r="B1" s="24"/>
      <c r="C1" s="132"/>
      <c r="D1" s="132"/>
      <c r="E1" s="132"/>
      <c r="F1" s="132"/>
      <c r="G1" s="132"/>
      <c r="H1" s="132"/>
      <c r="I1" s="132"/>
      <c r="J1" s="25"/>
      <c r="K1" s="25"/>
      <c r="L1" s="25"/>
      <c r="M1" s="25"/>
      <c r="N1" s="25"/>
      <c r="O1" s="25"/>
      <c r="P1" s="25"/>
      <c r="Q1" s="25"/>
      <c r="R1" s="25"/>
      <c r="S1" s="25"/>
      <c r="T1" s="25"/>
      <c r="U1" s="25"/>
      <c r="V1" s="25"/>
      <c r="W1" s="25"/>
      <c r="X1" s="25"/>
      <c r="Y1" s="25"/>
      <c r="Z1" s="25"/>
      <c r="AA1" s="25"/>
      <c r="AB1" s="25"/>
      <c r="AC1" s="25"/>
      <c r="AD1" s="25"/>
      <c r="AE1" s="25"/>
      <c r="AF1" s="25"/>
      <c r="AG1" s="25"/>
      <c r="AH1" s="25"/>
    </row>
    <row r="2" spans="1:244" s="11" customFormat="1" ht="12.75" customHeight="1">
      <c r="A2" s="133" t="s">
        <v>6</v>
      </c>
      <c r="B2" s="26">
        <v>1</v>
      </c>
      <c r="C2" s="26">
        <v>2</v>
      </c>
      <c r="D2" s="26">
        <v>3</v>
      </c>
      <c r="E2" s="26">
        <v>4</v>
      </c>
      <c r="F2" s="26">
        <v>5</v>
      </c>
      <c r="G2" s="26">
        <v>6</v>
      </c>
      <c r="H2" s="26">
        <v>7</v>
      </c>
      <c r="I2" s="26">
        <v>8</v>
      </c>
      <c r="J2" s="26"/>
      <c r="K2" s="26"/>
      <c r="L2" s="26"/>
      <c r="M2" s="26"/>
      <c r="N2" s="26"/>
      <c r="O2" s="26"/>
      <c r="P2" s="26"/>
      <c r="Q2" s="26"/>
      <c r="R2" s="26"/>
      <c r="S2" s="26"/>
      <c r="T2" s="26"/>
      <c r="U2" s="26"/>
      <c r="V2" s="26"/>
      <c r="W2" s="26"/>
      <c r="X2" s="26"/>
      <c r="Y2" s="26"/>
      <c r="Z2" s="26"/>
      <c r="AA2" s="26"/>
      <c r="AB2" s="26"/>
      <c r="AC2" s="26"/>
      <c r="AD2" s="26"/>
      <c r="AE2" s="26"/>
      <c r="AF2" s="26"/>
      <c r="AG2" s="26"/>
      <c r="AH2" s="26"/>
      <c r="AI2" s="14"/>
      <c r="AJ2" s="14">
        <f aca="true" t="shared" si="0" ref="AJ2:CU2">IF(AJ3="","",AI2+1)</f>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aca="true" t="shared" si="1" ref="CV2:FG2">IF(CV3="","",CU2+1)</f>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aca="true" t="shared" si="2" ref="FH2:HS2">IF(FH3="","",FG2+1)</f>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aca="true" t="shared" si="3" ref="HT2:IJ2">IF(HT3="","",HS2+1)</f>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row>
    <row r="3" spans="1:209" s="7" customFormat="1" ht="12.75">
      <c r="A3" s="16" t="s">
        <v>7</v>
      </c>
      <c r="B3" s="135" t="s">
        <v>8</v>
      </c>
      <c r="C3" s="77" t="s">
        <v>8</v>
      </c>
      <c r="D3" s="77" t="s">
        <v>8</v>
      </c>
      <c r="E3" s="38" t="s">
        <v>8</v>
      </c>
      <c r="F3" s="77" t="s">
        <v>8</v>
      </c>
      <c r="G3" s="77" t="s">
        <v>8</v>
      </c>
      <c r="H3" s="38" t="s">
        <v>41</v>
      </c>
      <c r="I3" s="77"/>
      <c r="J3" s="27"/>
      <c r="K3" s="27"/>
      <c r="L3" s="27"/>
      <c r="M3" s="27"/>
      <c r="N3" s="27"/>
      <c r="O3" s="27"/>
      <c r="P3" s="27"/>
      <c r="Q3" s="27"/>
      <c r="R3" s="27"/>
      <c r="S3" s="27"/>
      <c r="T3" s="27"/>
      <c r="U3" s="27"/>
      <c r="V3" s="27"/>
      <c r="W3" s="27"/>
      <c r="X3" s="27"/>
      <c r="Y3" s="27"/>
      <c r="Z3" s="27"/>
      <c r="AA3" s="27"/>
      <c r="AB3" s="27"/>
      <c r="AC3" s="27"/>
      <c r="AD3" s="27"/>
      <c r="AE3" s="27"/>
      <c r="AF3" s="27"/>
      <c r="AG3" s="27"/>
      <c r="AH3" s="27"/>
      <c r="GB3" s="8"/>
      <c r="GC3" s="8"/>
      <c r="GD3" s="8"/>
      <c r="GE3" s="8"/>
      <c r="GF3" s="8"/>
      <c r="GG3" s="8"/>
      <c r="GH3" s="8"/>
      <c r="GI3" s="8"/>
      <c r="GJ3" s="8"/>
      <c r="GK3" s="8"/>
      <c r="GL3" s="8"/>
      <c r="GM3" s="8"/>
      <c r="GN3" s="8"/>
      <c r="GO3" s="8"/>
      <c r="GP3" s="8"/>
      <c r="GQ3" s="8"/>
      <c r="GR3" s="8"/>
      <c r="GS3" s="8"/>
      <c r="GT3" s="8"/>
      <c r="GU3" s="8"/>
      <c r="GV3" s="8"/>
      <c r="GW3" s="8"/>
      <c r="GX3" s="8"/>
      <c r="GY3" s="8"/>
      <c r="GZ3" s="8"/>
      <c r="HA3" s="8"/>
    </row>
    <row r="4" spans="1:209" s="7" customFormat="1" ht="51">
      <c r="A4" s="16" t="s">
        <v>10</v>
      </c>
      <c r="B4" s="135" t="s">
        <v>508</v>
      </c>
      <c r="C4" s="77" t="s">
        <v>509</v>
      </c>
      <c r="D4" s="77" t="s">
        <v>510</v>
      </c>
      <c r="E4" s="135" t="s">
        <v>654</v>
      </c>
      <c r="F4" s="77" t="s">
        <v>663</v>
      </c>
      <c r="G4" s="77" t="s">
        <v>703</v>
      </c>
      <c r="H4" s="77" t="s">
        <v>680</v>
      </c>
      <c r="I4" s="77"/>
      <c r="J4" s="27"/>
      <c r="K4" s="77"/>
      <c r="L4" s="77"/>
      <c r="M4" s="77"/>
      <c r="N4" s="27"/>
      <c r="O4" s="27"/>
      <c r="P4" s="77"/>
      <c r="Q4" s="77"/>
      <c r="R4" s="77"/>
      <c r="S4" s="77"/>
      <c r="T4" s="77"/>
      <c r="U4" s="77"/>
      <c r="V4" s="77"/>
      <c r="W4" s="28"/>
      <c r="X4" s="77"/>
      <c r="Y4" s="27"/>
      <c r="Z4" s="77"/>
      <c r="AA4" s="77"/>
      <c r="AB4" s="27"/>
      <c r="AC4" s="27"/>
      <c r="AD4" s="27"/>
      <c r="AE4" s="27"/>
      <c r="AF4" s="27"/>
      <c r="AG4" s="27"/>
      <c r="AH4" s="27"/>
      <c r="AP4" s="17"/>
      <c r="AQ4" s="17"/>
      <c r="AR4" s="17"/>
      <c r="AS4" s="17"/>
      <c r="AT4" s="17"/>
      <c r="AU4" s="17"/>
      <c r="AV4" s="17"/>
      <c r="FZ4" s="8"/>
      <c r="GB4" s="8"/>
      <c r="GC4" s="8"/>
      <c r="GD4" s="8"/>
      <c r="GE4" s="8"/>
      <c r="GF4" s="8"/>
      <c r="GG4" s="8"/>
      <c r="GH4" s="8"/>
      <c r="GI4" s="8"/>
      <c r="GJ4" s="8"/>
      <c r="GK4" s="8"/>
      <c r="GL4" s="8"/>
      <c r="GM4" s="8"/>
      <c r="GN4" s="8"/>
      <c r="GO4" s="8"/>
      <c r="GP4" s="8"/>
      <c r="GQ4" s="8"/>
      <c r="GR4" s="8"/>
      <c r="GS4" s="8"/>
      <c r="GT4" s="8"/>
      <c r="GU4" s="8"/>
      <c r="GV4" s="8"/>
      <c r="GW4" s="8"/>
      <c r="GX4" s="8"/>
      <c r="GY4" s="8"/>
      <c r="GZ4" s="8"/>
      <c r="HA4" s="8"/>
    </row>
    <row r="5" spans="1:209" s="18" customFormat="1" ht="25.5">
      <c r="A5" s="134" t="s">
        <v>11</v>
      </c>
      <c r="B5" s="140" t="s">
        <v>511</v>
      </c>
      <c r="C5" s="78" t="s">
        <v>512</v>
      </c>
      <c r="D5" s="78" t="s">
        <v>513</v>
      </c>
      <c r="E5" s="140" t="s">
        <v>653</v>
      </c>
      <c r="F5" s="78" t="s">
        <v>511</v>
      </c>
      <c r="G5" s="78" t="s">
        <v>708</v>
      </c>
      <c r="H5" s="78" t="s">
        <v>680</v>
      </c>
      <c r="I5" s="78"/>
      <c r="J5" s="78"/>
      <c r="K5" s="29"/>
      <c r="L5" s="78"/>
      <c r="M5" s="29"/>
      <c r="N5" s="29"/>
      <c r="O5" s="29"/>
      <c r="P5" s="78"/>
      <c r="Q5" s="29"/>
      <c r="R5" s="78"/>
      <c r="S5" s="29"/>
      <c r="T5" s="78"/>
      <c r="U5" s="29"/>
      <c r="V5" s="78"/>
      <c r="W5" s="29"/>
      <c r="X5" s="78"/>
      <c r="Y5" s="78"/>
      <c r="Z5" s="29"/>
      <c r="AA5" s="29"/>
      <c r="AB5" s="29"/>
      <c r="AC5" s="29"/>
      <c r="AD5" s="29"/>
      <c r="AE5" s="29"/>
      <c r="AF5" s="29"/>
      <c r="AG5" s="29"/>
      <c r="AH5" s="29"/>
      <c r="DN5" s="79"/>
      <c r="GB5" s="19"/>
      <c r="GC5" s="19"/>
      <c r="GD5" s="19"/>
      <c r="GE5" s="19"/>
      <c r="GF5" s="19"/>
      <c r="GG5" s="19"/>
      <c r="GH5" s="19"/>
      <c r="GI5" s="19"/>
      <c r="GJ5" s="19"/>
      <c r="GK5" s="19"/>
      <c r="GL5" s="19"/>
      <c r="GM5" s="19"/>
      <c r="GN5" s="19"/>
      <c r="GO5" s="19"/>
      <c r="GP5" s="19"/>
      <c r="GQ5" s="19"/>
      <c r="GR5" s="19"/>
      <c r="GS5" s="19"/>
      <c r="GT5" s="19"/>
      <c r="GU5" s="19"/>
      <c r="GV5" s="20"/>
      <c r="GW5" s="19"/>
      <c r="GX5" s="19"/>
      <c r="GY5" s="19"/>
      <c r="GZ5" s="19"/>
      <c r="HA5" s="19"/>
    </row>
    <row r="6" spans="1:209" s="18" customFormat="1" ht="12.75">
      <c r="A6" s="134" t="s">
        <v>12</v>
      </c>
      <c r="B6" s="140"/>
      <c r="C6" s="78"/>
      <c r="D6" s="78"/>
      <c r="E6" s="140"/>
      <c r="F6" s="78"/>
      <c r="G6" s="78"/>
      <c r="H6" s="78"/>
      <c r="I6" s="78"/>
      <c r="J6" s="29"/>
      <c r="K6" s="29"/>
      <c r="L6" s="29"/>
      <c r="M6" s="29"/>
      <c r="N6" s="29"/>
      <c r="O6" s="29"/>
      <c r="P6" s="29"/>
      <c r="Q6" s="29"/>
      <c r="R6" s="29"/>
      <c r="S6" s="29"/>
      <c r="T6" s="29"/>
      <c r="U6" s="29"/>
      <c r="V6" s="29"/>
      <c r="W6" s="29"/>
      <c r="X6" s="29"/>
      <c r="Y6" s="29"/>
      <c r="Z6" s="29"/>
      <c r="AA6" s="29"/>
      <c r="AB6" s="29"/>
      <c r="AC6" s="29"/>
      <c r="AD6" s="29"/>
      <c r="AE6" s="29"/>
      <c r="AF6" s="29"/>
      <c r="AG6" s="29"/>
      <c r="AH6" s="2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row>
    <row r="7" spans="1:209" s="9" customFormat="1" ht="12.75">
      <c r="A7" s="16" t="s">
        <v>13</v>
      </c>
      <c r="B7" s="141" t="s">
        <v>514</v>
      </c>
      <c r="C7" s="80" t="s">
        <v>516</v>
      </c>
      <c r="D7" s="80" t="s">
        <v>515</v>
      </c>
      <c r="E7" s="141" t="s">
        <v>659</v>
      </c>
      <c r="F7" s="80" t="s">
        <v>659</v>
      </c>
      <c r="G7" s="80" t="s">
        <v>704</v>
      </c>
      <c r="H7" s="80" t="s">
        <v>659</v>
      </c>
      <c r="I7" s="80"/>
      <c r="J7" s="30"/>
      <c r="K7" s="30"/>
      <c r="L7" s="80"/>
      <c r="M7" s="30"/>
      <c r="N7" s="30"/>
      <c r="O7" s="30"/>
      <c r="P7" s="80"/>
      <c r="Q7" s="30"/>
      <c r="R7" s="80"/>
      <c r="S7" s="30"/>
      <c r="T7" s="30"/>
      <c r="U7" s="30"/>
      <c r="V7" s="30"/>
      <c r="W7" s="30"/>
      <c r="X7" s="30"/>
      <c r="Y7" s="30"/>
      <c r="Z7" s="30"/>
      <c r="AA7" s="30"/>
      <c r="AB7" s="30"/>
      <c r="AC7" s="30"/>
      <c r="AD7" s="30"/>
      <c r="AE7" s="30"/>
      <c r="AF7" s="30"/>
      <c r="AG7" s="30"/>
      <c r="AH7" s="3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row>
    <row r="8" spans="1:209" s="9" customFormat="1" ht="12.75">
      <c r="A8" s="16" t="s">
        <v>14</v>
      </c>
      <c r="B8" s="141" t="s">
        <v>517</v>
      </c>
      <c r="C8" s="80"/>
      <c r="D8" s="80" t="s">
        <v>518</v>
      </c>
      <c r="E8" s="141" t="s">
        <v>656</v>
      </c>
      <c r="F8" s="80" t="s">
        <v>662</v>
      </c>
      <c r="G8" s="80" t="s">
        <v>705</v>
      </c>
      <c r="H8" s="80" t="s">
        <v>701</v>
      </c>
      <c r="I8" s="80"/>
      <c r="J8" s="30"/>
      <c r="K8" s="30"/>
      <c r="L8" s="30"/>
      <c r="M8" s="80"/>
      <c r="N8" s="30"/>
      <c r="O8" s="30"/>
      <c r="P8" s="30"/>
      <c r="Q8" s="30"/>
      <c r="R8" s="80"/>
      <c r="S8" s="30"/>
      <c r="T8" s="30"/>
      <c r="U8" s="30"/>
      <c r="V8" s="30"/>
      <c r="W8" s="30"/>
      <c r="X8" s="30"/>
      <c r="Y8" s="30"/>
      <c r="Z8" s="30"/>
      <c r="AA8" s="30"/>
      <c r="AB8" s="30"/>
      <c r="AC8" s="30"/>
      <c r="AD8" s="30"/>
      <c r="AE8" s="30"/>
      <c r="AF8" s="30"/>
      <c r="AG8" s="30"/>
      <c r="AH8" s="3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row>
    <row r="9" spans="1:209" s="18" customFormat="1" ht="12.75">
      <c r="A9" s="134" t="s">
        <v>15</v>
      </c>
      <c r="B9" s="140"/>
      <c r="C9" s="78"/>
      <c r="D9" s="78" t="s">
        <v>519</v>
      </c>
      <c r="E9" s="140"/>
      <c r="F9" s="78"/>
      <c r="G9" s="78"/>
      <c r="H9" s="78"/>
      <c r="I9" s="78"/>
      <c r="J9" s="29"/>
      <c r="K9" s="78"/>
      <c r="L9" s="78"/>
      <c r="M9" s="29"/>
      <c r="N9" s="29"/>
      <c r="O9" s="29"/>
      <c r="P9" s="81"/>
      <c r="Q9" s="29"/>
      <c r="R9" s="78"/>
      <c r="S9" s="78"/>
      <c r="T9" s="78"/>
      <c r="U9" s="29"/>
      <c r="V9" s="29"/>
      <c r="W9" s="29"/>
      <c r="X9" s="29"/>
      <c r="Y9" s="29"/>
      <c r="Z9" s="29"/>
      <c r="AA9" s="29"/>
      <c r="AB9" s="29"/>
      <c r="AC9" s="29"/>
      <c r="AD9" s="29"/>
      <c r="AE9" s="29"/>
      <c r="AF9" s="29"/>
      <c r="AG9" s="29"/>
      <c r="AH9" s="29"/>
      <c r="AX9" s="7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row>
    <row r="10" spans="1:209" s="18" customFormat="1" ht="51">
      <c r="A10" s="134" t="s">
        <v>16</v>
      </c>
      <c r="B10" s="140" t="s">
        <v>511</v>
      </c>
      <c r="C10" s="78" t="s">
        <v>520</v>
      </c>
      <c r="D10" s="78" t="s">
        <v>513</v>
      </c>
      <c r="E10" s="140"/>
      <c r="F10" s="78"/>
      <c r="G10" s="78" t="s">
        <v>706</v>
      </c>
      <c r="H10" s="78"/>
      <c r="I10" s="78"/>
      <c r="J10" s="29"/>
      <c r="K10" s="29"/>
      <c r="L10" s="29"/>
      <c r="M10" s="29"/>
      <c r="N10" s="29"/>
      <c r="O10" s="29"/>
      <c r="P10" s="78"/>
      <c r="Q10" s="29"/>
      <c r="R10" s="29"/>
      <c r="S10" s="29"/>
      <c r="T10" s="29"/>
      <c r="U10" s="29"/>
      <c r="V10" s="29"/>
      <c r="W10" s="29"/>
      <c r="X10" s="29"/>
      <c r="Y10" s="29"/>
      <c r="Z10" s="29"/>
      <c r="AA10" s="29"/>
      <c r="AB10" s="29"/>
      <c r="AC10" s="29"/>
      <c r="AD10" s="29"/>
      <c r="AE10" s="29"/>
      <c r="AF10" s="29"/>
      <c r="AG10" s="29"/>
      <c r="AH10" s="2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row>
    <row r="11" spans="1:209" s="9" customFormat="1" ht="12.75">
      <c r="A11" s="16" t="s">
        <v>17</v>
      </c>
      <c r="B11" s="141"/>
      <c r="C11" s="80" t="s">
        <v>521</v>
      </c>
      <c r="D11" s="80" t="s">
        <v>522</v>
      </c>
      <c r="E11" s="141"/>
      <c r="F11" s="80"/>
      <c r="G11" s="80"/>
      <c r="H11" s="80"/>
      <c r="I11" s="80"/>
      <c r="J11" s="30"/>
      <c r="K11" s="30"/>
      <c r="L11" s="30"/>
      <c r="M11" s="30"/>
      <c r="N11" s="30"/>
      <c r="O11" s="30"/>
      <c r="P11" s="30"/>
      <c r="Q11" s="30"/>
      <c r="R11" s="80"/>
      <c r="S11" s="30"/>
      <c r="T11" s="30"/>
      <c r="U11" s="30"/>
      <c r="V11" s="30"/>
      <c r="W11" s="80"/>
      <c r="X11" s="30"/>
      <c r="Y11" s="30"/>
      <c r="Z11" s="30"/>
      <c r="AA11" s="30"/>
      <c r="AB11" s="30"/>
      <c r="AC11" s="30"/>
      <c r="AD11" s="30"/>
      <c r="AE11" s="30"/>
      <c r="AF11" s="30"/>
      <c r="AG11" s="30"/>
      <c r="AH11" s="3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row>
    <row r="12" spans="1:209" s="9" customFormat="1" ht="25.5">
      <c r="A12" s="16" t="s">
        <v>18</v>
      </c>
      <c r="B12" s="141"/>
      <c r="C12" s="80"/>
      <c r="D12" s="80"/>
      <c r="E12" s="141"/>
      <c r="F12" s="80"/>
      <c r="G12" s="80"/>
      <c r="H12" s="80"/>
      <c r="I12" s="80"/>
      <c r="J12" s="30"/>
      <c r="K12" s="30"/>
      <c r="L12" s="30"/>
      <c r="M12" s="30"/>
      <c r="N12" s="30"/>
      <c r="O12" s="30"/>
      <c r="P12" s="30"/>
      <c r="Q12" s="30"/>
      <c r="R12" s="80"/>
      <c r="S12" s="30"/>
      <c r="T12" s="30"/>
      <c r="U12" s="30"/>
      <c r="V12" s="30"/>
      <c r="W12" s="80"/>
      <c r="X12" s="30"/>
      <c r="Y12" s="30"/>
      <c r="Z12" s="30"/>
      <c r="AA12" s="30"/>
      <c r="AB12" s="30"/>
      <c r="AC12" s="30"/>
      <c r="AD12" s="30"/>
      <c r="AE12" s="30"/>
      <c r="AF12" s="30"/>
      <c r="AG12" s="30"/>
      <c r="AH12" s="3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row>
    <row r="13" spans="1:209" s="18" customFormat="1" ht="12.75">
      <c r="A13" s="134" t="s">
        <v>19</v>
      </c>
      <c r="B13" s="140"/>
      <c r="C13" s="78"/>
      <c r="D13" s="78"/>
      <c r="E13" s="140"/>
      <c r="F13" s="78"/>
      <c r="G13" s="78"/>
      <c r="H13" s="78"/>
      <c r="I13" s="78"/>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row>
    <row r="14" spans="1:209" s="18" customFormat="1" ht="12.75">
      <c r="A14" s="134" t="s">
        <v>20</v>
      </c>
      <c r="B14" s="140"/>
      <c r="C14" s="78"/>
      <c r="D14" s="78"/>
      <c r="E14" s="140"/>
      <c r="F14" s="78"/>
      <c r="G14" s="78"/>
      <c r="H14" s="78"/>
      <c r="I14" s="78"/>
      <c r="J14" s="29"/>
      <c r="K14" s="29"/>
      <c r="L14" s="29"/>
      <c r="M14" s="78"/>
      <c r="N14" s="29"/>
      <c r="O14" s="29"/>
      <c r="P14" s="29"/>
      <c r="Q14" s="29"/>
      <c r="R14" s="29"/>
      <c r="S14" s="29"/>
      <c r="T14" s="29"/>
      <c r="U14" s="29"/>
      <c r="V14" s="29"/>
      <c r="W14" s="29"/>
      <c r="X14" s="29"/>
      <c r="Y14" s="29"/>
      <c r="Z14" s="29"/>
      <c r="AA14" s="29"/>
      <c r="AB14" s="29"/>
      <c r="AC14" s="29"/>
      <c r="AD14" s="29"/>
      <c r="AE14" s="29"/>
      <c r="AF14" s="29"/>
      <c r="AG14" s="29"/>
      <c r="AH14" s="2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row>
    <row r="15" spans="1:209" s="7" customFormat="1" ht="25.5">
      <c r="A15" s="16" t="s">
        <v>21</v>
      </c>
      <c r="B15" s="135"/>
      <c r="C15" s="77" t="s">
        <v>523</v>
      </c>
      <c r="D15" s="77"/>
      <c r="E15" s="135"/>
      <c r="F15" s="77"/>
      <c r="G15" s="77"/>
      <c r="H15" s="77"/>
      <c r="I15" s="7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row>
    <row r="16" spans="1:209" s="9" customFormat="1" ht="12.75">
      <c r="A16" s="16" t="s">
        <v>22</v>
      </c>
      <c r="B16" s="141"/>
      <c r="C16" s="80" t="s">
        <v>524</v>
      </c>
      <c r="D16" s="80"/>
      <c r="E16" s="141"/>
      <c r="F16" s="80"/>
      <c r="G16" s="80"/>
      <c r="H16" s="80"/>
      <c r="I16" s="8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CB16" s="7"/>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row>
    <row r="17" spans="1:209" s="21" customFormat="1" ht="12.75">
      <c r="A17" s="134" t="s">
        <v>23</v>
      </c>
      <c r="B17" s="142"/>
      <c r="C17" s="83" t="s">
        <v>525</v>
      </c>
      <c r="D17" s="83"/>
      <c r="E17" s="142"/>
      <c r="F17" s="83"/>
      <c r="G17" s="83"/>
      <c r="H17" s="83"/>
      <c r="I17" s="83"/>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row>
    <row r="18" spans="1:209" s="21" customFormat="1" ht="12.75">
      <c r="A18" s="134" t="s">
        <v>24</v>
      </c>
      <c r="B18" s="142"/>
      <c r="C18" s="83"/>
      <c r="D18" s="83"/>
      <c r="E18" s="142"/>
      <c r="F18" s="83"/>
      <c r="G18" s="83"/>
      <c r="H18" s="83"/>
      <c r="I18" s="83"/>
      <c r="J18" s="31"/>
      <c r="K18" s="31"/>
      <c r="L18" s="31"/>
      <c r="M18" s="31"/>
      <c r="N18" s="31"/>
      <c r="O18" s="31"/>
      <c r="P18" s="31"/>
      <c r="Q18" s="31"/>
      <c r="R18" s="31"/>
      <c r="S18" s="31"/>
      <c r="T18" s="31"/>
      <c r="U18" s="31"/>
      <c r="V18" s="31"/>
      <c r="W18" s="32"/>
      <c r="X18" s="31"/>
      <c r="Y18" s="31"/>
      <c r="Z18" s="31"/>
      <c r="AA18" s="31"/>
      <c r="AB18" s="31"/>
      <c r="AC18" s="31"/>
      <c r="AD18" s="31"/>
      <c r="AE18" s="31"/>
      <c r="AF18" s="31"/>
      <c r="AG18" s="31"/>
      <c r="AH18" s="31"/>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row>
    <row r="19" spans="1:209" s="7" customFormat="1" ht="12.75">
      <c r="A19" s="16" t="s">
        <v>25</v>
      </c>
      <c r="B19" s="27">
        <v>2007</v>
      </c>
      <c r="C19" s="77">
        <v>2005</v>
      </c>
      <c r="D19" s="77">
        <v>2010</v>
      </c>
      <c r="E19" s="135"/>
      <c r="F19" s="77"/>
      <c r="G19" s="77"/>
      <c r="H19" s="77"/>
      <c r="I19" s="7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row>
    <row r="20" spans="1:209" s="193" customFormat="1" ht="12.75">
      <c r="A20" s="188" t="s">
        <v>26</v>
      </c>
      <c r="B20" s="266" t="s">
        <v>526</v>
      </c>
      <c r="C20" s="267" t="s">
        <v>527</v>
      </c>
      <c r="D20" s="189"/>
      <c r="E20" s="191" t="s">
        <v>657</v>
      </c>
      <c r="F20" s="189" t="s">
        <v>661</v>
      </c>
      <c r="G20" s="189" t="s">
        <v>707</v>
      </c>
      <c r="H20" s="189"/>
      <c r="I20" s="189"/>
      <c r="J20" s="190"/>
      <c r="K20" s="190"/>
      <c r="L20" s="192"/>
      <c r="M20" s="190"/>
      <c r="O20" s="194"/>
      <c r="P20" s="190"/>
      <c r="Q20" s="190"/>
      <c r="S20" s="190"/>
      <c r="T20" s="190"/>
      <c r="U20" s="190"/>
      <c r="V20" s="190"/>
      <c r="W20" s="190"/>
      <c r="X20" s="190"/>
      <c r="Y20" s="190"/>
      <c r="Z20" s="194"/>
      <c r="AA20" s="194"/>
      <c r="AB20" s="194"/>
      <c r="AC20" s="194"/>
      <c r="AD20" s="194"/>
      <c r="AE20" s="194"/>
      <c r="AF20" s="194"/>
      <c r="AG20" s="194"/>
      <c r="AH20" s="194"/>
      <c r="AI20" s="194"/>
      <c r="AJ20" s="194"/>
      <c r="AK20" s="194"/>
      <c r="AL20" s="194"/>
      <c r="AM20" s="194"/>
      <c r="AN20" s="194"/>
      <c r="AO20" s="194"/>
      <c r="AP20" s="194"/>
      <c r="AQ20" s="194"/>
      <c r="AR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W20" s="194"/>
      <c r="BX20" s="194"/>
      <c r="BY20" s="194"/>
      <c r="BZ20" s="194"/>
      <c r="CA20" s="194"/>
      <c r="CB20" s="194"/>
      <c r="CC20" s="194"/>
      <c r="CD20" s="194"/>
      <c r="CE20" s="194"/>
      <c r="CF20" s="194"/>
      <c r="CG20" s="194"/>
      <c r="CH20" s="194"/>
      <c r="CJ20" s="194"/>
      <c r="CK20" s="194"/>
      <c r="CM20" s="194"/>
      <c r="CN20" s="194"/>
      <c r="CO20" s="194"/>
      <c r="CP20" s="194"/>
      <c r="CQ20" s="194"/>
      <c r="CR20" s="194"/>
      <c r="CS20" s="194"/>
      <c r="CT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GB20" s="192"/>
      <c r="GD20" s="192"/>
      <c r="GH20" s="192"/>
      <c r="GI20" s="192"/>
      <c r="GJ20" s="192"/>
      <c r="GL20" s="192"/>
      <c r="GM20" s="192"/>
      <c r="GN20" s="192"/>
      <c r="GO20" s="192"/>
      <c r="GP20" s="192"/>
      <c r="GQ20" s="192"/>
      <c r="GR20" s="192"/>
      <c r="GS20" s="192"/>
      <c r="GT20" s="192"/>
      <c r="GU20" s="192"/>
      <c r="GV20" s="192"/>
      <c r="GW20" s="192"/>
      <c r="GX20" s="192"/>
      <c r="GY20" s="192"/>
      <c r="GZ20" s="192"/>
      <c r="HA20" s="192"/>
    </row>
    <row r="21" spans="1:209" s="80" customFormat="1" ht="12.75">
      <c r="A21" s="174" t="s">
        <v>209</v>
      </c>
      <c r="B21" s="175" t="s">
        <v>528</v>
      </c>
      <c r="C21" s="175" t="s">
        <v>528</v>
      </c>
      <c r="D21" s="175"/>
      <c r="E21" s="177"/>
      <c r="F21" s="175"/>
      <c r="G21" s="175"/>
      <c r="H21" s="175"/>
      <c r="I21" s="175"/>
      <c r="J21" s="176"/>
      <c r="K21" s="176"/>
      <c r="L21" s="178"/>
      <c r="M21" s="176"/>
      <c r="O21" s="179"/>
      <c r="P21" s="176"/>
      <c r="Q21" s="176"/>
      <c r="S21" s="176"/>
      <c r="T21" s="176"/>
      <c r="U21" s="176"/>
      <c r="V21" s="176"/>
      <c r="W21" s="176"/>
      <c r="X21" s="176"/>
      <c r="Y21" s="176"/>
      <c r="Z21" s="179"/>
      <c r="AA21" s="179"/>
      <c r="AB21" s="179"/>
      <c r="AC21" s="179"/>
      <c r="AD21" s="179"/>
      <c r="AE21" s="179"/>
      <c r="AF21" s="179"/>
      <c r="AG21" s="179"/>
      <c r="AH21" s="179"/>
      <c r="AI21" s="179"/>
      <c r="AJ21" s="179"/>
      <c r="AK21" s="179"/>
      <c r="AL21" s="179"/>
      <c r="AM21" s="179"/>
      <c r="AN21" s="179"/>
      <c r="AO21" s="179"/>
      <c r="AP21" s="179"/>
      <c r="AQ21" s="179"/>
      <c r="AR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W21" s="179"/>
      <c r="BX21" s="179"/>
      <c r="BY21" s="179"/>
      <c r="BZ21" s="179"/>
      <c r="CA21" s="179"/>
      <c r="CB21" s="179"/>
      <c r="CC21" s="179"/>
      <c r="CD21" s="179"/>
      <c r="CE21" s="179"/>
      <c r="CF21" s="179"/>
      <c r="CG21" s="179"/>
      <c r="CH21" s="179"/>
      <c r="CJ21" s="179"/>
      <c r="CK21" s="179"/>
      <c r="CM21" s="179"/>
      <c r="CN21" s="179"/>
      <c r="CO21" s="179"/>
      <c r="CP21" s="179"/>
      <c r="CQ21" s="179"/>
      <c r="CR21" s="179"/>
      <c r="CS21" s="179"/>
      <c r="CT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GB21" s="178"/>
      <c r="GD21" s="178"/>
      <c r="GH21" s="178"/>
      <c r="GI21" s="178"/>
      <c r="GJ21" s="178"/>
      <c r="GL21" s="178"/>
      <c r="GM21" s="178"/>
      <c r="GN21" s="178"/>
      <c r="GO21" s="178"/>
      <c r="GP21" s="178"/>
      <c r="GQ21" s="178"/>
      <c r="GR21" s="178"/>
      <c r="GS21" s="178"/>
      <c r="GT21" s="178"/>
      <c r="GU21" s="178"/>
      <c r="GV21" s="178"/>
      <c r="GW21" s="178"/>
      <c r="GX21" s="178"/>
      <c r="GY21" s="178"/>
      <c r="GZ21" s="178"/>
      <c r="HA21" s="178"/>
    </row>
    <row r="22" spans="1:209" s="18" customFormat="1" ht="12.75">
      <c r="A22" s="134" t="s">
        <v>27</v>
      </c>
      <c r="B22" s="140"/>
      <c r="C22" s="78"/>
      <c r="D22" s="78"/>
      <c r="E22" s="140"/>
      <c r="F22" s="78"/>
      <c r="G22" s="78"/>
      <c r="H22" s="78"/>
      <c r="I22" s="78"/>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row>
    <row r="23" spans="1:209" s="21" customFormat="1" ht="25.5">
      <c r="A23" s="134" t="s">
        <v>29</v>
      </c>
      <c r="B23" s="142"/>
      <c r="C23" s="83" t="s">
        <v>529</v>
      </c>
      <c r="D23" s="83" t="s">
        <v>530</v>
      </c>
      <c r="E23" s="142" t="s">
        <v>655</v>
      </c>
      <c r="F23" s="78">
        <v>2009</v>
      </c>
      <c r="G23" s="83" t="s">
        <v>710</v>
      </c>
      <c r="H23" s="83" t="s">
        <v>659</v>
      </c>
      <c r="I23" s="83"/>
      <c r="J23" s="29"/>
      <c r="K23" s="31"/>
      <c r="L23" s="78"/>
      <c r="M23" s="31"/>
      <c r="N23" s="31"/>
      <c r="O23" s="31"/>
      <c r="P23" s="83"/>
      <c r="Q23" s="31"/>
      <c r="R23" s="83"/>
      <c r="S23" s="31"/>
      <c r="T23" s="31"/>
      <c r="U23" s="31"/>
      <c r="V23" s="31"/>
      <c r="W23" s="83"/>
      <c r="X23" s="31"/>
      <c r="Y23" s="31"/>
      <c r="Z23" s="31"/>
      <c r="AA23" s="31"/>
      <c r="AB23" s="31"/>
      <c r="AC23" s="31"/>
      <c r="AD23" s="31"/>
      <c r="AE23" s="31"/>
      <c r="AF23" s="31"/>
      <c r="AG23" s="31"/>
      <c r="AH23" s="31"/>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row>
    <row r="24" spans="1:209" s="9" customFormat="1" ht="25.5">
      <c r="A24" s="16" t="s">
        <v>30</v>
      </c>
      <c r="B24" s="141" t="s">
        <v>472</v>
      </c>
      <c r="C24" s="80" t="s">
        <v>472</v>
      </c>
      <c r="D24" s="80" t="s">
        <v>472</v>
      </c>
      <c r="E24" s="141" t="s">
        <v>472</v>
      </c>
      <c r="F24" s="141" t="s">
        <v>472</v>
      </c>
      <c r="G24" s="80" t="s">
        <v>472</v>
      </c>
      <c r="H24" s="80" t="s">
        <v>472</v>
      </c>
      <c r="I24" s="80"/>
      <c r="J24" s="27"/>
      <c r="K24" s="30"/>
      <c r="L24" s="77"/>
      <c r="M24" s="30"/>
      <c r="N24" s="30"/>
      <c r="O24" s="30"/>
      <c r="P24" s="27"/>
      <c r="Q24" s="30"/>
      <c r="R24" s="77"/>
      <c r="S24" s="30"/>
      <c r="T24" s="30"/>
      <c r="U24" s="30"/>
      <c r="V24" s="30"/>
      <c r="W24" s="30"/>
      <c r="X24" s="30"/>
      <c r="Y24" s="30"/>
      <c r="Z24" s="30"/>
      <c r="AA24" s="30"/>
      <c r="AB24" s="30"/>
      <c r="AC24" s="30"/>
      <c r="AD24" s="30"/>
      <c r="AE24" s="30"/>
      <c r="AF24" s="30"/>
      <c r="AG24" s="30"/>
      <c r="AH24" s="3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row>
    <row r="25" spans="1:209" s="7" customFormat="1" ht="12.75">
      <c r="A25" s="16" t="s">
        <v>31</v>
      </c>
      <c r="B25" s="135"/>
      <c r="C25" s="77"/>
      <c r="D25" s="77"/>
      <c r="E25" s="135"/>
      <c r="F25" s="77"/>
      <c r="G25" s="77"/>
      <c r="H25" s="77"/>
      <c r="I25" s="77"/>
      <c r="J25" s="27"/>
      <c r="K25" s="27"/>
      <c r="L25" s="77"/>
      <c r="M25" s="27"/>
      <c r="N25" s="27"/>
      <c r="O25" s="27"/>
      <c r="P25" s="77"/>
      <c r="Q25" s="27"/>
      <c r="R25" s="77"/>
      <c r="S25" s="27"/>
      <c r="T25" s="27"/>
      <c r="U25" s="27"/>
      <c r="V25" s="27"/>
      <c r="W25" s="27"/>
      <c r="X25" s="27"/>
      <c r="Y25" s="27"/>
      <c r="Z25" s="27"/>
      <c r="AA25" s="27"/>
      <c r="AB25" s="27"/>
      <c r="AC25" s="27"/>
      <c r="AD25" s="27"/>
      <c r="AE25" s="27"/>
      <c r="AF25" s="27"/>
      <c r="AG25" s="27"/>
      <c r="AH25" s="27"/>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row>
    <row r="26" spans="1:209" s="18" customFormat="1" ht="103.5" customHeight="1">
      <c r="A26" s="79" t="s">
        <v>32</v>
      </c>
      <c r="B26" s="143" t="s">
        <v>531</v>
      </c>
      <c r="C26" s="78" t="s">
        <v>532</v>
      </c>
      <c r="D26" s="78" t="s">
        <v>533</v>
      </c>
      <c r="E26" s="143" t="s">
        <v>658</v>
      </c>
      <c r="F26" s="78" t="s">
        <v>664</v>
      </c>
      <c r="G26" s="78" t="s">
        <v>709</v>
      </c>
      <c r="H26" s="78" t="s">
        <v>702</v>
      </c>
      <c r="I26" s="78"/>
      <c r="J26" s="84"/>
      <c r="K26" s="78"/>
      <c r="L26" s="78"/>
      <c r="M26" s="78"/>
      <c r="N26" s="78"/>
      <c r="O26" s="78"/>
      <c r="P26" s="78"/>
      <c r="Q26" s="78"/>
      <c r="R26" s="78"/>
      <c r="S26" s="78"/>
      <c r="T26" s="78"/>
      <c r="U26" s="78"/>
      <c r="V26" s="78"/>
      <c r="W26" s="78"/>
      <c r="X26" s="78"/>
      <c r="Y26" s="78"/>
      <c r="Z26" s="33"/>
      <c r="AA26" s="33"/>
      <c r="AB26" s="33"/>
      <c r="AC26" s="78"/>
      <c r="AD26" s="33"/>
      <c r="AE26" s="33"/>
      <c r="AF26" s="33"/>
      <c r="AG26" s="33"/>
      <c r="AH26" s="33"/>
      <c r="AI26" s="79"/>
      <c r="AJ26" s="23"/>
      <c r="AK26" s="23"/>
      <c r="AL26" s="23"/>
      <c r="AM26" s="23"/>
      <c r="AN26" s="23"/>
      <c r="AO26" s="23"/>
      <c r="AP26" s="23"/>
      <c r="AQ26" s="23"/>
      <c r="AR26" s="23"/>
      <c r="AT26" s="79"/>
      <c r="AU26" s="79"/>
      <c r="AV26" s="79"/>
      <c r="AW26" s="79"/>
      <c r="BK26" s="23"/>
      <c r="DR26" s="79"/>
      <c r="DS26" s="79"/>
      <c r="GB26" s="19"/>
      <c r="GC26" s="19"/>
      <c r="GD26" s="19"/>
      <c r="GE26" s="19"/>
      <c r="GF26" s="19"/>
      <c r="GG26" s="19"/>
      <c r="GH26" s="19"/>
      <c r="GI26" s="19"/>
      <c r="GJ26" s="20"/>
      <c r="GK26" s="19"/>
      <c r="GL26" s="19"/>
      <c r="GM26" s="19"/>
      <c r="GN26" s="19"/>
      <c r="GO26" s="19"/>
      <c r="GP26" s="19"/>
      <c r="GQ26" s="19"/>
      <c r="GR26" s="19"/>
      <c r="GS26" s="19"/>
      <c r="GT26" s="19"/>
      <c r="GU26" s="19"/>
      <c r="GV26" s="19"/>
      <c r="GW26" s="19"/>
      <c r="GX26" s="19"/>
      <c r="GY26" s="19"/>
      <c r="GZ26" s="85"/>
      <c r="HA26" s="85"/>
    </row>
    <row r="27" spans="1:34" s="18" customFormat="1" ht="38.25">
      <c r="A27" s="134" t="s">
        <v>33</v>
      </c>
      <c r="B27" s="140" t="s">
        <v>534</v>
      </c>
      <c r="C27" s="78"/>
      <c r="D27" s="78" t="s">
        <v>535</v>
      </c>
      <c r="E27" s="140" t="s">
        <v>660</v>
      </c>
      <c r="F27" s="78"/>
      <c r="G27" s="78"/>
      <c r="H27" s="78"/>
      <c r="I27" s="78"/>
      <c r="J27" s="29"/>
      <c r="K27" s="29"/>
      <c r="L27" s="29"/>
      <c r="M27" s="29"/>
      <c r="N27" s="29"/>
      <c r="O27" s="29"/>
      <c r="P27" s="29"/>
      <c r="Q27" s="29"/>
      <c r="R27" s="78"/>
      <c r="S27" s="29"/>
      <c r="T27" s="29"/>
      <c r="U27" s="29"/>
      <c r="V27" s="29"/>
      <c r="W27" s="78"/>
      <c r="X27" s="29"/>
      <c r="Y27" s="29"/>
      <c r="Z27" s="29"/>
      <c r="AA27" s="29"/>
      <c r="AB27" s="29"/>
      <c r="AC27" s="29"/>
      <c r="AD27" s="29"/>
      <c r="AE27" s="29"/>
      <c r="AF27" s="29"/>
      <c r="AG27" s="29"/>
      <c r="AH27" s="29"/>
    </row>
    <row r="28" spans="2:34"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row>
    <row r="29" spans="2:34"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row>
    <row r="30" spans="2:34"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row>
    <row r="31" spans="2:34"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2:34"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row>
    <row r="33" spans="2:34"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row>
    <row r="34" spans="2:34"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row>
    <row r="35" spans="2:34"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row>
    <row r="36" spans="2:34"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row>
    <row r="37" spans="2:34"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row>
    <row r="38" spans="2:34"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row>
    <row r="39" spans="2:34"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row>
    <row r="40" spans="2:34"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50" ht="12.75" customHeight="1">
      <c r="A50" s="39" t="s">
        <v>34</v>
      </c>
    </row>
    <row r="51" spans="2:34"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B3:HA3">
      <formula1>LstSourseType</formula1>
    </dataValidation>
    <dataValidation type="list" allowBlank="1" showInputMessage="1" showErrorMessage="1" prompt="Select from list." sqref="CB16 E19">
      <formula1>"Yes, No"</formula1>
    </dataValidation>
    <dataValidation type="list" allowBlank="1" showInputMessage="1" showErrorMessage="1" prompt="Select from List." sqref="HB3:IV3 B3">
      <formula1>lstSourceType</formula1>
    </dataValidation>
  </dataValidations>
  <hyperlinks>
    <hyperlink ref="B20" r:id="rId1" display="http://tonto.eia.doe.gov/FTPROOT/features/ngcompressor.pdf"/>
    <hyperlink ref="C20" r:id="rId2" display="http://www.bts.gov/publications/journal_of_transportation_and_statistics/volume_08_number_01/pdf/entire.pdf"/>
  </hyperlinks>
  <printOptions/>
  <pageMargins left="0.25" right="0.25" top="0.5" bottom="0.5" header="0.3" footer="0.3"/>
  <pageSetup horizontalDpi="600" verticalDpi="600" orientation="landscape" scale="99" r:id="rId3"/>
  <headerFooter alignWithMargins="0">
    <oddFooter>&amp;CPage &amp;P&amp;R&amp;F</oddFooter>
  </headerFooter>
</worksheet>
</file>

<file path=xl/worksheets/sheet6.xml><?xml version="1.0" encoding="utf-8"?>
<worksheet xmlns="http://schemas.openxmlformats.org/spreadsheetml/2006/main" xmlns:r="http://schemas.openxmlformats.org/officeDocument/2006/relationships">
  <sheetPr codeName="Sheet6"/>
  <dimension ref="A1:T59"/>
  <sheetViews>
    <sheetView zoomScalePageLayoutView="0" workbookViewId="0" topLeftCell="A1">
      <selection activeCell="A1" sqref="A1"/>
    </sheetView>
  </sheetViews>
  <sheetFormatPr defaultColWidth="9.140625" defaultRowHeight="15"/>
  <cols>
    <col min="1" max="1" width="34.7109375" style="131" customWidth="1"/>
    <col min="2" max="3" width="11.00390625" style="131" customWidth="1"/>
    <col min="4" max="4" width="16.421875" style="131" customWidth="1"/>
    <col min="5" max="5" width="22.7109375" style="131" customWidth="1"/>
    <col min="6" max="6" width="12.421875" style="131" customWidth="1"/>
    <col min="7" max="8" width="9.140625" style="131" customWidth="1"/>
    <col min="9" max="9" width="19.00390625" style="131" customWidth="1"/>
  </cols>
  <sheetData>
    <row r="1" s="12" customFormat="1" ht="20.25">
      <c r="H1" s="277" t="s">
        <v>641</v>
      </c>
    </row>
    <row r="2" spans="1:9" s="105" customFormat="1" ht="18" customHeight="1">
      <c r="A2" s="107" t="s">
        <v>43</v>
      </c>
      <c r="C2" s="108"/>
      <c r="D2" s="109"/>
      <c r="E2" s="109"/>
      <c r="F2" s="109"/>
      <c r="G2" s="109"/>
      <c r="H2" s="109"/>
      <c r="I2" s="107" t="s">
        <v>3</v>
      </c>
    </row>
    <row r="3" spans="1:19" ht="15.75">
      <c r="A3" s="182" t="s">
        <v>642</v>
      </c>
      <c r="B3" s="105"/>
      <c r="C3" s="105"/>
      <c r="D3" s="105"/>
      <c r="E3" s="105"/>
      <c r="F3" s="105"/>
      <c r="G3" s="105"/>
      <c r="H3" s="216"/>
      <c r="I3" s="216"/>
      <c r="J3" s="216"/>
      <c r="K3" s="216"/>
      <c r="L3" s="216"/>
      <c r="M3" s="216"/>
      <c r="N3" s="216"/>
      <c r="O3" s="216"/>
      <c r="P3" s="216"/>
      <c r="Q3" s="216"/>
      <c r="R3" s="216"/>
      <c r="S3" s="216"/>
    </row>
    <row r="4" spans="1:18" ht="43.5" customHeight="1">
      <c r="A4" s="288" t="s">
        <v>644</v>
      </c>
      <c r="B4" s="288" t="s">
        <v>645</v>
      </c>
      <c r="C4" s="288" t="s">
        <v>646</v>
      </c>
      <c r="D4" s="288" t="s">
        <v>647</v>
      </c>
      <c r="E4" s="288" t="s">
        <v>539</v>
      </c>
      <c r="F4" s="282"/>
      <c r="G4" s="270"/>
      <c r="H4" s="216"/>
      <c r="I4" s="216"/>
      <c r="J4" s="216"/>
      <c r="K4" s="216"/>
      <c r="L4" s="216"/>
      <c r="M4" s="216"/>
      <c r="N4" s="216"/>
      <c r="O4" s="216"/>
      <c r="P4" s="216"/>
      <c r="Q4" s="216"/>
      <c r="R4" s="216"/>
    </row>
    <row r="5" spans="1:18" ht="15">
      <c r="A5" s="271" t="s">
        <v>540</v>
      </c>
      <c r="B5" s="271">
        <v>3734391</v>
      </c>
      <c r="C5" s="271">
        <v>394531909</v>
      </c>
      <c r="D5" s="271">
        <v>394724288</v>
      </c>
      <c r="E5" s="284">
        <f aca="true" t="shared" si="0" ref="E5:E33">B5/C5</f>
        <v>0.009465371278752513</v>
      </c>
      <c r="F5" s="271"/>
      <c r="G5" s="216"/>
      <c r="H5" s="272"/>
      <c r="I5" s="216" t="s">
        <v>651</v>
      </c>
      <c r="J5" s="216"/>
      <c r="K5" s="216"/>
      <c r="L5" s="216"/>
      <c r="M5" s="216"/>
      <c r="N5" s="216"/>
      <c r="O5" s="216"/>
      <c r="P5" s="216"/>
      <c r="Q5" s="216"/>
      <c r="R5" s="216"/>
    </row>
    <row r="6" spans="1:18" ht="15">
      <c r="A6" s="271" t="s">
        <v>541</v>
      </c>
      <c r="B6" s="271">
        <v>20633614</v>
      </c>
      <c r="C6" s="271">
        <v>1281964474</v>
      </c>
      <c r="D6" s="271">
        <v>1283102248</v>
      </c>
      <c r="E6" s="284">
        <f t="shared" si="0"/>
        <v>0.016095308737861327</v>
      </c>
      <c r="F6" s="271"/>
      <c r="G6" s="216"/>
      <c r="H6" s="272"/>
      <c r="I6" s="216" t="s">
        <v>651</v>
      </c>
      <c r="J6" s="216"/>
      <c r="K6" s="216"/>
      <c r="L6" s="216"/>
      <c r="M6" s="216"/>
      <c r="N6" s="216"/>
      <c r="O6" s="216"/>
      <c r="P6" s="216"/>
      <c r="Q6" s="216"/>
      <c r="R6" s="216"/>
    </row>
    <row r="7" spans="1:18" ht="15">
      <c r="A7" s="271" t="s">
        <v>542</v>
      </c>
      <c r="B7" s="271">
        <v>18857969</v>
      </c>
      <c r="C7" s="271">
        <v>2523194966</v>
      </c>
      <c r="D7" s="271">
        <v>2523777440</v>
      </c>
      <c r="E7" s="284">
        <f t="shared" si="0"/>
        <v>0.007473845364353822</v>
      </c>
      <c r="F7" s="271"/>
      <c r="G7" s="216"/>
      <c r="H7" s="272"/>
      <c r="I7" s="216" t="s">
        <v>651</v>
      </c>
      <c r="J7" s="216"/>
      <c r="K7" s="216"/>
      <c r="L7" s="216"/>
      <c r="M7" s="216"/>
      <c r="N7" s="216"/>
      <c r="O7" s="216"/>
      <c r="P7" s="216"/>
      <c r="Q7" s="216"/>
      <c r="R7" s="216"/>
    </row>
    <row r="8" spans="1:18" ht="15">
      <c r="A8" s="271" t="s">
        <v>543</v>
      </c>
      <c r="B8" s="271">
        <v>11870263</v>
      </c>
      <c r="C8" s="271">
        <v>1677076379</v>
      </c>
      <c r="D8" s="271">
        <v>1679448810</v>
      </c>
      <c r="E8" s="284">
        <f t="shared" si="0"/>
        <v>0.007077950145048224</v>
      </c>
      <c r="F8" s="271"/>
      <c r="G8" s="216"/>
      <c r="H8" s="272"/>
      <c r="I8" s="216" t="s">
        <v>651</v>
      </c>
      <c r="J8" s="216"/>
      <c r="K8" s="216"/>
      <c r="L8" s="216"/>
      <c r="M8" s="216"/>
      <c r="N8" s="216"/>
      <c r="O8" s="216"/>
      <c r="P8" s="216"/>
      <c r="Q8" s="216"/>
      <c r="R8" s="216"/>
    </row>
    <row r="9" spans="1:18" ht="15">
      <c r="A9" s="271" t="s">
        <v>544</v>
      </c>
      <c r="B9" s="271">
        <v>6669205</v>
      </c>
      <c r="C9" s="271">
        <v>1130675350</v>
      </c>
      <c r="D9" s="271">
        <v>1131428719</v>
      </c>
      <c r="E9" s="284">
        <f t="shared" si="0"/>
        <v>0.005898426104363202</v>
      </c>
      <c r="F9" s="271"/>
      <c r="G9" s="216"/>
      <c r="H9" s="272"/>
      <c r="I9" s="216" t="s">
        <v>651</v>
      </c>
      <c r="J9" s="216"/>
      <c r="K9" s="216"/>
      <c r="L9" s="216"/>
      <c r="M9" s="216"/>
      <c r="N9" s="216"/>
      <c r="O9" s="216"/>
      <c r="P9" s="216"/>
      <c r="Q9" s="216"/>
      <c r="R9" s="216"/>
    </row>
    <row r="10" spans="1:18" ht="15">
      <c r="A10" s="271" t="s">
        <v>545</v>
      </c>
      <c r="B10" s="271">
        <v>14768102</v>
      </c>
      <c r="C10" s="271">
        <v>4135754691</v>
      </c>
      <c r="D10" s="271">
        <v>4139828966</v>
      </c>
      <c r="E10" s="284">
        <f t="shared" si="0"/>
        <v>0.003570836063400357</v>
      </c>
      <c r="F10" s="271"/>
      <c r="G10" s="216"/>
      <c r="H10" s="272"/>
      <c r="I10" s="216" t="s">
        <v>651</v>
      </c>
      <c r="J10" s="216"/>
      <c r="K10" s="216"/>
      <c r="L10" s="216"/>
      <c r="M10" s="216"/>
      <c r="N10" s="216"/>
      <c r="O10" s="216"/>
      <c r="P10" s="216"/>
      <c r="Q10" s="216"/>
      <c r="R10" s="216"/>
    </row>
    <row r="11" spans="1:18" ht="15">
      <c r="A11" s="271" t="s">
        <v>546</v>
      </c>
      <c r="B11" s="271">
        <v>13616268</v>
      </c>
      <c r="C11" s="271">
        <v>1407196317</v>
      </c>
      <c r="D11" s="271">
        <v>1416583399</v>
      </c>
      <c r="E11" s="284">
        <f t="shared" si="0"/>
        <v>0.009676168019703536</v>
      </c>
      <c r="F11" s="271"/>
      <c r="G11" s="216"/>
      <c r="H11" s="272"/>
      <c r="I11" s="216" t="s">
        <v>651</v>
      </c>
      <c r="J11" s="216"/>
      <c r="K11" s="216"/>
      <c r="L11" s="216"/>
      <c r="M11" s="216"/>
      <c r="N11" s="216"/>
      <c r="O11" s="216"/>
      <c r="P11" s="216"/>
      <c r="Q11" s="216"/>
      <c r="R11" s="216"/>
    </row>
    <row r="12" spans="1:18" ht="15">
      <c r="A12" s="271" t="s">
        <v>547</v>
      </c>
      <c r="B12" s="271">
        <v>33101211</v>
      </c>
      <c r="C12" s="271">
        <v>5530679086</v>
      </c>
      <c r="D12" s="271">
        <v>5533623209</v>
      </c>
      <c r="E12" s="284">
        <f t="shared" si="0"/>
        <v>0.005985017478918682</v>
      </c>
      <c r="F12" s="271"/>
      <c r="G12" s="216"/>
      <c r="H12" s="272"/>
      <c r="I12" s="216" t="s">
        <v>651</v>
      </c>
      <c r="J12" s="216"/>
      <c r="K12" s="216"/>
      <c r="L12" s="216"/>
      <c r="M12" s="216"/>
      <c r="N12" s="216"/>
      <c r="O12" s="216"/>
      <c r="P12" s="216"/>
      <c r="Q12" s="216"/>
      <c r="R12" s="216"/>
    </row>
    <row r="13" spans="1:18" ht="15">
      <c r="A13" s="271" t="s">
        <v>548</v>
      </c>
      <c r="B13" s="271">
        <v>15393748</v>
      </c>
      <c r="C13" s="271">
        <v>888535159</v>
      </c>
      <c r="D13" s="271">
        <v>889583104</v>
      </c>
      <c r="E13" s="284">
        <f t="shared" si="0"/>
        <v>0.0173248608612459</v>
      </c>
      <c r="F13" s="271"/>
      <c r="G13" s="216"/>
      <c r="H13" s="272"/>
      <c r="I13" s="216" t="s">
        <v>651</v>
      </c>
      <c r="J13" s="216"/>
      <c r="K13" s="216"/>
      <c r="L13" s="216"/>
      <c r="M13" s="216"/>
      <c r="N13" s="216"/>
      <c r="O13" s="216"/>
      <c r="P13" s="216"/>
      <c r="Q13" s="216"/>
      <c r="R13" s="216"/>
    </row>
    <row r="14" spans="1:18" ht="15">
      <c r="A14" s="271" t="s">
        <v>549</v>
      </c>
      <c r="B14" s="271">
        <v>12050398</v>
      </c>
      <c r="C14" s="271">
        <v>822930403</v>
      </c>
      <c r="D14" s="271">
        <v>822062677</v>
      </c>
      <c r="E14" s="284">
        <f t="shared" si="0"/>
        <v>0.014643277190963134</v>
      </c>
      <c r="F14" s="271"/>
      <c r="G14" s="216"/>
      <c r="H14" s="272"/>
      <c r="I14" s="216" t="s">
        <v>651</v>
      </c>
      <c r="J14" s="216"/>
      <c r="K14" s="216"/>
      <c r="L14" s="216"/>
      <c r="M14" s="216"/>
      <c r="N14" s="216"/>
      <c r="O14" s="216"/>
      <c r="P14" s="216"/>
      <c r="Q14" s="216"/>
      <c r="R14" s="216"/>
    </row>
    <row r="15" spans="1:18" ht="15">
      <c r="A15" s="271" t="s">
        <v>550</v>
      </c>
      <c r="B15" s="271">
        <v>13941556</v>
      </c>
      <c r="C15" s="271">
        <v>830429231</v>
      </c>
      <c r="D15" s="271">
        <v>831484140</v>
      </c>
      <c r="E15" s="284">
        <f t="shared" si="0"/>
        <v>0.016788373385184945</v>
      </c>
      <c r="F15" s="271"/>
      <c r="G15" s="216"/>
      <c r="H15" s="272"/>
      <c r="I15" s="216" t="s">
        <v>651</v>
      </c>
      <c r="J15" s="216"/>
      <c r="K15" s="216"/>
      <c r="L15" s="216"/>
      <c r="M15" s="216"/>
      <c r="N15" s="216"/>
      <c r="O15" s="216"/>
      <c r="P15" s="216"/>
      <c r="Q15" s="216"/>
      <c r="R15" s="216"/>
    </row>
    <row r="16" spans="1:18" ht="15">
      <c r="A16" s="271" t="s">
        <v>551</v>
      </c>
      <c r="B16" s="271">
        <v>8840500</v>
      </c>
      <c r="C16" s="271">
        <v>1689673458</v>
      </c>
      <c r="D16" s="271">
        <v>1689110877</v>
      </c>
      <c r="E16" s="284">
        <f t="shared" si="0"/>
        <v>0.005232076031107307</v>
      </c>
      <c r="F16" s="271"/>
      <c r="G16" s="216"/>
      <c r="H16" s="272"/>
      <c r="I16" s="216" t="s">
        <v>651</v>
      </c>
      <c r="J16" s="216"/>
      <c r="K16" s="216"/>
      <c r="L16" s="216"/>
      <c r="M16" s="216"/>
      <c r="N16" s="216"/>
      <c r="O16" s="216"/>
      <c r="P16" s="216"/>
      <c r="Q16" s="216"/>
      <c r="R16" s="216"/>
    </row>
    <row r="17" spans="1:18" ht="15">
      <c r="A17" s="271" t="s">
        <v>552</v>
      </c>
      <c r="B17" s="271">
        <v>14987907</v>
      </c>
      <c r="C17" s="271">
        <v>835513304</v>
      </c>
      <c r="D17" s="271">
        <v>835896430</v>
      </c>
      <c r="E17" s="284">
        <f t="shared" si="0"/>
        <v>0.0179385617538892</v>
      </c>
      <c r="F17" s="271"/>
      <c r="G17" s="216"/>
      <c r="H17" s="272"/>
      <c r="I17" s="216" t="s">
        <v>651</v>
      </c>
      <c r="J17" s="216"/>
      <c r="K17" s="216"/>
      <c r="L17" s="216"/>
      <c r="M17" s="216"/>
      <c r="N17" s="216"/>
      <c r="O17" s="216"/>
      <c r="P17" s="216"/>
      <c r="Q17" s="216"/>
      <c r="R17" s="216"/>
    </row>
    <row r="18" spans="1:18" ht="15">
      <c r="A18" s="271" t="s">
        <v>553</v>
      </c>
      <c r="B18" s="271">
        <v>2166740</v>
      </c>
      <c r="C18" s="271">
        <v>320725452</v>
      </c>
      <c r="D18" s="271">
        <v>321858928</v>
      </c>
      <c r="E18" s="284">
        <f t="shared" si="0"/>
        <v>0.006755746968282393</v>
      </c>
      <c r="F18" s="271"/>
      <c r="G18" s="216"/>
      <c r="H18" s="272"/>
      <c r="I18" s="216" t="s">
        <v>651</v>
      </c>
      <c r="J18" s="216"/>
      <c r="K18" s="216"/>
      <c r="L18" s="216"/>
      <c r="M18" s="216"/>
      <c r="N18" s="216"/>
      <c r="O18" s="216"/>
      <c r="P18" s="216"/>
      <c r="Q18" s="216"/>
      <c r="R18" s="216"/>
    </row>
    <row r="19" spans="1:18" ht="15">
      <c r="A19" s="271" t="s">
        <v>554</v>
      </c>
      <c r="B19" s="271">
        <v>22423706</v>
      </c>
      <c r="C19" s="271">
        <v>2481769753</v>
      </c>
      <c r="D19" s="271">
        <v>2481641729</v>
      </c>
      <c r="E19" s="284">
        <f t="shared" si="0"/>
        <v>0.009035369204936878</v>
      </c>
      <c r="F19" s="271"/>
      <c r="G19" s="216"/>
      <c r="H19" s="272"/>
      <c r="I19" s="216" t="s">
        <v>651</v>
      </c>
      <c r="J19" s="216"/>
      <c r="K19" s="216"/>
      <c r="L19" s="216"/>
      <c r="M19" s="216"/>
      <c r="N19" s="216"/>
      <c r="O19" s="216"/>
      <c r="P19" s="216"/>
      <c r="Q19" s="216"/>
      <c r="R19" s="216"/>
    </row>
    <row r="20" spans="1:18" ht="15">
      <c r="A20" s="271" t="s">
        <v>555</v>
      </c>
      <c r="B20" s="271">
        <v>10154833</v>
      </c>
      <c r="C20" s="271">
        <v>722710691</v>
      </c>
      <c r="D20" s="271">
        <v>721538465</v>
      </c>
      <c r="E20" s="284">
        <f t="shared" si="0"/>
        <v>0.014051034703733199</v>
      </c>
      <c r="F20" s="271"/>
      <c r="G20" s="216"/>
      <c r="H20" s="272"/>
      <c r="I20" s="216" t="s">
        <v>651</v>
      </c>
      <c r="J20" s="216"/>
      <c r="K20" s="216"/>
      <c r="L20" s="216"/>
      <c r="M20" s="216"/>
      <c r="N20" s="216"/>
      <c r="O20" s="216"/>
      <c r="P20" s="216"/>
      <c r="Q20" s="216"/>
      <c r="R20" s="216"/>
    </row>
    <row r="21" spans="1:18" ht="15">
      <c r="A21" s="271" t="s">
        <v>556</v>
      </c>
      <c r="B21" s="271">
        <v>12949904</v>
      </c>
      <c r="C21" s="271">
        <v>844608882</v>
      </c>
      <c r="D21" s="271">
        <v>848187333</v>
      </c>
      <c r="E21" s="284">
        <f t="shared" si="0"/>
        <v>0.015332426968249666</v>
      </c>
      <c r="F21" s="271"/>
      <c r="G21" s="216"/>
      <c r="H21" s="272"/>
      <c r="I21" s="216" t="s">
        <v>651</v>
      </c>
      <c r="J21" s="216"/>
      <c r="K21" s="216"/>
      <c r="L21" s="216"/>
      <c r="M21" s="216"/>
      <c r="N21" s="216"/>
      <c r="O21" s="216"/>
      <c r="P21" s="216"/>
      <c r="Q21" s="216"/>
      <c r="R21" s="216"/>
    </row>
    <row r="22" spans="1:18" ht="15">
      <c r="A22" s="271" t="s">
        <v>557</v>
      </c>
      <c r="B22" s="271">
        <f>20073325</f>
        <v>20073325</v>
      </c>
      <c r="C22" s="271">
        <f>771969776</f>
        <v>771969776</v>
      </c>
      <c r="D22" s="271">
        <f>773521387</f>
        <v>773521387</v>
      </c>
      <c r="E22" s="284">
        <f t="shared" si="0"/>
        <v>0.0260027343350292</v>
      </c>
      <c r="F22" s="271"/>
      <c r="G22" s="216"/>
      <c r="H22" s="272"/>
      <c r="I22" s="216" t="s">
        <v>651</v>
      </c>
      <c r="J22" s="216"/>
      <c r="K22" s="216"/>
      <c r="L22" s="216"/>
      <c r="M22" s="216"/>
      <c r="N22" s="216"/>
      <c r="O22" s="216"/>
      <c r="P22" s="216"/>
      <c r="Q22" s="216"/>
      <c r="R22" s="216"/>
    </row>
    <row r="23" spans="1:18" ht="15">
      <c r="A23" s="271" t="s">
        <v>558</v>
      </c>
      <c r="B23" s="271">
        <v>3132127</v>
      </c>
      <c r="C23" s="271">
        <v>467122174</v>
      </c>
      <c r="D23" s="271">
        <v>468749870</v>
      </c>
      <c r="E23" s="284">
        <f t="shared" si="0"/>
        <v>0.0067051558978229965</v>
      </c>
      <c r="F23" s="271"/>
      <c r="G23" s="216"/>
      <c r="H23" s="272"/>
      <c r="I23" s="216" t="s">
        <v>651</v>
      </c>
      <c r="J23" s="216"/>
      <c r="K23" s="216"/>
      <c r="L23" s="216"/>
      <c r="M23" s="216"/>
      <c r="N23" s="216"/>
      <c r="O23" s="216"/>
      <c r="P23" s="216"/>
      <c r="Q23" s="216"/>
      <c r="R23" s="216"/>
    </row>
    <row r="24" spans="1:18" ht="15">
      <c r="A24" s="271" t="s">
        <v>559</v>
      </c>
      <c r="B24" s="271">
        <v>8842853</v>
      </c>
      <c r="C24" s="271">
        <v>1021890820</v>
      </c>
      <c r="D24" s="271">
        <v>1020902235</v>
      </c>
      <c r="E24" s="284">
        <f t="shared" si="0"/>
        <v>0.008653422485975556</v>
      </c>
      <c r="F24" s="271"/>
      <c r="G24" s="216"/>
      <c r="H24" s="272"/>
      <c r="I24" s="216" t="s">
        <v>651</v>
      </c>
      <c r="J24" s="216"/>
      <c r="K24" s="216"/>
      <c r="L24" s="216"/>
      <c r="M24" s="216"/>
      <c r="N24" s="216"/>
      <c r="O24" s="216"/>
      <c r="P24" s="216"/>
      <c r="Q24" s="216"/>
      <c r="R24" s="216"/>
    </row>
    <row r="25" spans="1:18" ht="15">
      <c r="A25" s="271" t="s">
        <v>560</v>
      </c>
      <c r="B25" s="271">
        <v>4235466</v>
      </c>
      <c r="C25" s="271">
        <v>388757728</v>
      </c>
      <c r="D25" s="271">
        <v>390569881</v>
      </c>
      <c r="E25" s="284">
        <f t="shared" si="0"/>
        <v>0.010894872808804974</v>
      </c>
      <c r="F25" s="271"/>
      <c r="G25" s="216"/>
      <c r="H25" s="272"/>
      <c r="I25" s="216" t="s">
        <v>651</v>
      </c>
      <c r="J25" s="216"/>
      <c r="K25" s="216"/>
      <c r="L25" s="216"/>
      <c r="M25" s="216"/>
      <c r="N25" s="216"/>
      <c r="O25" s="216"/>
      <c r="P25" s="216"/>
      <c r="Q25" s="216"/>
      <c r="R25" s="216"/>
    </row>
    <row r="26" spans="1:18" ht="15">
      <c r="A26" s="271" t="s">
        <v>561</v>
      </c>
      <c r="B26" s="271">
        <v>26076155</v>
      </c>
      <c r="C26" s="271">
        <v>1992417781</v>
      </c>
      <c r="D26" s="271">
        <v>1992506957</v>
      </c>
      <c r="E26" s="284">
        <f t="shared" si="0"/>
        <v>0.013087694382506617</v>
      </c>
      <c r="F26" s="271"/>
      <c r="G26" s="216"/>
      <c r="H26" s="272"/>
      <c r="I26" s="216" t="s">
        <v>651</v>
      </c>
      <c r="J26" s="216"/>
      <c r="K26" s="216"/>
      <c r="L26" s="216"/>
      <c r="M26" s="216"/>
      <c r="N26" s="216"/>
      <c r="O26" s="216"/>
      <c r="P26" s="216"/>
      <c r="Q26" s="216"/>
      <c r="R26" s="216"/>
    </row>
    <row r="27" spans="1:18" ht="15">
      <c r="A27" s="271" t="s">
        <v>562</v>
      </c>
      <c r="B27" s="271">
        <v>30682471</v>
      </c>
      <c r="C27" s="271">
        <v>1658461813</v>
      </c>
      <c r="D27" s="271">
        <v>1667592913</v>
      </c>
      <c r="E27" s="284">
        <f t="shared" si="0"/>
        <v>0.01850055922873396</v>
      </c>
      <c r="F27" s="271"/>
      <c r="G27" s="216"/>
      <c r="H27" s="272"/>
      <c r="I27" s="216" t="s">
        <v>651</v>
      </c>
      <c r="J27" s="216"/>
      <c r="K27" s="216"/>
      <c r="L27" s="216"/>
      <c r="M27" s="216"/>
      <c r="N27" s="216"/>
      <c r="O27" s="216"/>
      <c r="P27" s="216"/>
      <c r="Q27" s="216"/>
      <c r="R27" s="216"/>
    </row>
    <row r="28" spans="1:18" ht="15">
      <c r="A28" s="271" t="s">
        <v>563</v>
      </c>
      <c r="B28" s="271">
        <v>11821866</v>
      </c>
      <c r="C28" s="271">
        <v>2684368998</v>
      </c>
      <c r="D28" s="271">
        <v>2686992833</v>
      </c>
      <c r="E28" s="284">
        <f t="shared" si="0"/>
        <v>0.004403964584901676</v>
      </c>
      <c r="F28" s="271"/>
      <c r="G28" s="216"/>
      <c r="H28" s="272"/>
      <c r="I28" s="216" t="s">
        <v>651</v>
      </c>
      <c r="J28" s="216"/>
      <c r="K28" s="216"/>
      <c r="L28" s="216"/>
      <c r="M28" s="216"/>
      <c r="N28" s="216"/>
      <c r="O28" s="216"/>
      <c r="P28" s="216"/>
      <c r="Q28" s="216"/>
      <c r="R28" s="216"/>
    </row>
    <row r="29" spans="1:18" ht="15">
      <c r="A29" s="271" t="s">
        <v>564</v>
      </c>
      <c r="B29" s="271">
        <v>47186421</v>
      </c>
      <c r="C29" s="271">
        <v>3089882255</v>
      </c>
      <c r="D29" s="271">
        <v>3089882255</v>
      </c>
      <c r="E29" s="284">
        <f t="shared" si="0"/>
        <v>0.015271268322164593</v>
      </c>
      <c r="F29" s="271"/>
      <c r="G29" s="216"/>
      <c r="H29" s="272"/>
      <c r="I29" s="216" t="s">
        <v>651</v>
      </c>
      <c r="J29" s="216"/>
      <c r="K29" s="216"/>
      <c r="L29" s="216"/>
      <c r="M29" s="216"/>
      <c r="N29" s="216"/>
      <c r="O29" s="216"/>
      <c r="P29" s="216"/>
      <c r="Q29" s="216"/>
      <c r="R29" s="216"/>
    </row>
    <row r="30" spans="1:18" ht="15">
      <c r="A30" s="271" t="s">
        <v>565</v>
      </c>
      <c r="B30" s="271">
        <v>7431209</v>
      </c>
      <c r="C30" s="271">
        <v>622599575</v>
      </c>
      <c r="D30" s="271">
        <v>621678980</v>
      </c>
      <c r="E30" s="284">
        <f t="shared" si="0"/>
        <v>0.011935775895767355</v>
      </c>
      <c r="F30" s="271"/>
      <c r="G30" s="216"/>
      <c r="H30" s="272"/>
      <c r="I30" s="216" t="s">
        <v>651</v>
      </c>
      <c r="J30" s="216"/>
      <c r="K30" s="216"/>
      <c r="L30" s="216"/>
      <c r="M30" s="216"/>
      <c r="N30" s="216"/>
      <c r="O30" s="216"/>
      <c r="P30" s="216"/>
      <c r="Q30" s="216"/>
      <c r="R30" s="216"/>
    </row>
    <row r="31" spans="1:18" ht="15">
      <c r="A31" s="271" t="s">
        <v>566</v>
      </c>
      <c r="B31" s="271">
        <v>6220985</v>
      </c>
      <c r="C31" s="271">
        <v>769029386</v>
      </c>
      <c r="D31" s="271">
        <v>771341780</v>
      </c>
      <c r="E31" s="284">
        <f t="shared" si="0"/>
        <v>0.008089398289911382</v>
      </c>
      <c r="F31" s="271"/>
      <c r="G31" s="216"/>
      <c r="H31" s="272"/>
      <c r="I31" s="216" t="s">
        <v>651</v>
      </c>
      <c r="J31" s="216"/>
      <c r="K31" s="216"/>
      <c r="L31" s="216"/>
      <c r="M31" s="216"/>
      <c r="N31" s="216"/>
      <c r="O31" s="216"/>
      <c r="P31" s="216"/>
      <c r="Q31" s="216"/>
      <c r="R31" s="216"/>
    </row>
    <row r="32" spans="1:18" ht="15">
      <c r="A32" s="283" t="s">
        <v>567</v>
      </c>
      <c r="B32" s="283">
        <v>3425222</v>
      </c>
      <c r="C32" s="283">
        <v>1056221214</v>
      </c>
      <c r="D32" s="283">
        <v>1057220518</v>
      </c>
      <c r="E32" s="285">
        <f t="shared" si="0"/>
        <v>0.0032429021066793305</v>
      </c>
      <c r="F32" s="287"/>
      <c r="G32" s="216"/>
      <c r="H32" s="272"/>
      <c r="I32" s="216" t="s">
        <v>651</v>
      </c>
      <c r="J32" s="216"/>
      <c r="K32" s="216"/>
      <c r="L32" s="216"/>
      <c r="M32" s="216"/>
      <c r="N32" s="216"/>
      <c r="O32" s="216"/>
      <c r="P32" s="216"/>
      <c r="Q32" s="216"/>
      <c r="R32" s="216"/>
    </row>
    <row r="33" spans="1:18" ht="15">
      <c r="A33" s="290" t="s">
        <v>568</v>
      </c>
      <c r="B33" s="289">
        <f>SUM(B5:B32)</f>
        <v>405288415</v>
      </c>
      <c r="C33" s="289">
        <f>SUM(C5:C32)</f>
        <v>42040691025</v>
      </c>
      <c r="D33" s="289">
        <f>SUM(D5:D32)</f>
        <v>42084840371</v>
      </c>
      <c r="E33" s="286">
        <f t="shared" si="0"/>
        <v>0.009640384235335009</v>
      </c>
      <c r="F33" s="294" t="s">
        <v>666</v>
      </c>
      <c r="G33" s="216"/>
      <c r="H33" s="292"/>
      <c r="I33" s="216"/>
      <c r="J33" s="216"/>
      <c r="K33" s="216"/>
      <c r="L33" s="216"/>
      <c r="M33" s="216"/>
      <c r="N33" s="216"/>
      <c r="O33" s="216"/>
      <c r="P33" s="216"/>
      <c r="Q33" s="216"/>
      <c r="R33" s="216"/>
    </row>
    <row r="34" spans="3:8" s="216" customFormat="1" ht="15">
      <c r="C34" s="271"/>
      <c r="D34" s="271"/>
      <c r="E34" s="292">
        <f>MIN(E5:E32)</f>
        <v>0.0032429021066793305</v>
      </c>
      <c r="F34" s="216" t="s">
        <v>648</v>
      </c>
      <c r="H34" s="292"/>
    </row>
    <row r="35" spans="3:8" s="216" customFormat="1" ht="15">
      <c r="C35" s="271"/>
      <c r="D35" s="271"/>
      <c r="E35" s="292">
        <f>MAX(E5:E32)</f>
        <v>0.0260027343350292</v>
      </c>
      <c r="F35" s="216" t="s">
        <v>649</v>
      </c>
      <c r="H35" s="293"/>
    </row>
    <row r="36" spans="1:20" ht="15">
      <c r="A36" s="216"/>
      <c r="B36" s="216"/>
      <c r="C36" s="271"/>
      <c r="D36" s="271"/>
      <c r="E36" s="216"/>
      <c r="F36" s="216"/>
      <c r="G36" s="216"/>
      <c r="H36" s="216"/>
      <c r="I36" s="216"/>
      <c r="J36" s="216"/>
      <c r="K36" s="216"/>
      <c r="L36" s="216"/>
      <c r="M36" s="216"/>
      <c r="N36" s="216"/>
      <c r="O36" s="216"/>
      <c r="P36" s="216"/>
      <c r="Q36" s="216"/>
      <c r="R36" s="216"/>
      <c r="S36" s="216"/>
      <c r="T36" s="216"/>
    </row>
    <row r="37" spans="1:20" ht="15.75">
      <c r="A37" s="182" t="s">
        <v>643</v>
      </c>
      <c r="B37" s="216"/>
      <c r="C37" s="216"/>
      <c r="D37" s="216"/>
      <c r="E37" s="216"/>
      <c r="F37" s="216"/>
      <c r="G37" s="216"/>
      <c r="H37" s="216"/>
      <c r="I37" s="216"/>
      <c r="J37" s="216"/>
      <c r="K37" s="216"/>
      <c r="L37" s="216"/>
      <c r="M37" s="216"/>
      <c r="N37" s="216"/>
      <c r="O37" s="216"/>
      <c r="P37" s="216"/>
      <c r="Q37" s="216"/>
      <c r="R37" s="216"/>
      <c r="S37" s="216"/>
      <c r="T37" s="216"/>
    </row>
    <row r="38" spans="1:9" ht="15">
      <c r="A38" s="131" t="s">
        <v>13</v>
      </c>
      <c r="B38" s="131" t="s">
        <v>495</v>
      </c>
      <c r="C38" s="131" t="s">
        <v>498</v>
      </c>
      <c r="H38"/>
      <c r="I38"/>
    </row>
    <row r="39" spans="1:9" ht="15">
      <c r="A39" s="131">
        <v>1990</v>
      </c>
      <c r="B39" s="131">
        <v>216000000000</v>
      </c>
      <c r="C39" s="259">
        <f>B39*2000*0.454/0.6214</f>
        <v>315622787254586.44</v>
      </c>
      <c r="D39" s="259"/>
      <c r="H39"/>
      <c r="I39" s="131" t="s">
        <v>536</v>
      </c>
    </row>
    <row r="40" spans="1:9" ht="15">
      <c r="A40" s="131">
        <v>1991</v>
      </c>
      <c r="B40" s="131">
        <v>223000000000</v>
      </c>
      <c r="C40" s="259">
        <f aca="true" t="shared" si="1" ref="C40:C52">B40*2000*0.454/0.6214</f>
        <v>325851303508207.3</v>
      </c>
      <c r="D40" s="259"/>
      <c r="H40"/>
      <c r="I40" s="131" t="s">
        <v>536</v>
      </c>
    </row>
    <row r="41" spans="1:9" ht="15">
      <c r="A41" s="131">
        <v>1992</v>
      </c>
      <c r="B41" s="131">
        <v>232000000000</v>
      </c>
      <c r="C41" s="259">
        <f t="shared" si="1"/>
        <v>339002252977148.4</v>
      </c>
      <c r="D41" s="259"/>
      <c r="H41"/>
      <c r="I41" s="131" t="s">
        <v>536</v>
      </c>
    </row>
    <row r="42" spans="1:9" ht="15">
      <c r="A42" s="131">
        <v>1993</v>
      </c>
      <c r="B42" s="131">
        <v>239000000000</v>
      </c>
      <c r="C42" s="259">
        <f t="shared" si="1"/>
        <v>349230769230769.25</v>
      </c>
      <c r="D42" s="259"/>
      <c r="H42"/>
      <c r="I42" s="131" t="s">
        <v>536</v>
      </c>
    </row>
    <row r="43" spans="1:9" ht="15">
      <c r="A43" s="131">
        <v>1994</v>
      </c>
      <c r="B43" s="131">
        <v>245000000000</v>
      </c>
      <c r="C43" s="259">
        <f t="shared" si="1"/>
        <v>357998068876730</v>
      </c>
      <c r="D43" s="259"/>
      <c r="H43"/>
      <c r="I43" s="131" t="s">
        <v>536</v>
      </c>
    </row>
    <row r="44" spans="1:9" ht="15">
      <c r="A44" s="131">
        <v>1995</v>
      </c>
      <c r="B44" s="131">
        <v>255000000000</v>
      </c>
      <c r="C44" s="259">
        <f t="shared" si="1"/>
        <v>372610234953331.2</v>
      </c>
      <c r="D44" s="259"/>
      <c r="H44"/>
      <c r="I44" s="131" t="s">
        <v>536</v>
      </c>
    </row>
    <row r="45" spans="1:9" ht="15">
      <c r="A45" s="131">
        <v>1996</v>
      </c>
      <c r="B45" s="131">
        <v>260000000000</v>
      </c>
      <c r="C45" s="259">
        <f t="shared" si="1"/>
        <v>379916317991631.8</v>
      </c>
      <c r="D45" s="259"/>
      <c r="H45"/>
      <c r="I45" s="131" t="s">
        <v>536</v>
      </c>
    </row>
    <row r="46" spans="1:9" ht="15">
      <c r="A46" s="131">
        <v>1997</v>
      </c>
      <c r="B46" s="131">
        <v>262000000000</v>
      </c>
      <c r="C46" s="259">
        <f t="shared" si="1"/>
        <v>382838751206952.06</v>
      </c>
      <c r="D46" s="259"/>
      <c r="H46"/>
      <c r="I46" s="131" t="s">
        <v>536</v>
      </c>
    </row>
    <row r="47" spans="1:9" ht="15">
      <c r="A47" s="131">
        <v>1998</v>
      </c>
      <c r="B47" s="131">
        <v>257000000000</v>
      </c>
      <c r="C47" s="259">
        <f t="shared" si="1"/>
        <v>375532668168651.44</v>
      </c>
      <c r="D47" s="259"/>
      <c r="H47"/>
      <c r="I47" s="131" t="s">
        <v>536</v>
      </c>
    </row>
    <row r="48" spans="1:9" ht="15">
      <c r="A48" s="131">
        <v>1999</v>
      </c>
      <c r="B48" s="131">
        <v>256000000000</v>
      </c>
      <c r="C48" s="259">
        <f t="shared" si="1"/>
        <v>374071451560991.3</v>
      </c>
      <c r="D48" s="259"/>
      <c r="H48"/>
      <c r="I48" s="131" t="s">
        <v>536</v>
      </c>
    </row>
    <row r="49" spans="1:9" ht="15">
      <c r="A49" s="131">
        <v>2000</v>
      </c>
      <c r="B49" s="131">
        <v>270000000000</v>
      </c>
      <c r="C49" s="259">
        <f t="shared" si="1"/>
        <v>394528484068233.06</v>
      </c>
      <c r="D49" s="259"/>
      <c r="H49"/>
      <c r="I49" s="131" t="s">
        <v>536</v>
      </c>
    </row>
    <row r="50" spans="1:9" ht="15">
      <c r="A50" s="131">
        <v>2001</v>
      </c>
      <c r="B50" s="131">
        <v>257000000000</v>
      </c>
      <c r="C50" s="259">
        <f t="shared" si="1"/>
        <v>375532668168651.44</v>
      </c>
      <c r="D50" s="259"/>
      <c r="H50"/>
      <c r="I50" s="131" t="s">
        <v>536</v>
      </c>
    </row>
    <row r="51" spans="1:9" ht="15">
      <c r="A51" s="131">
        <v>2002</v>
      </c>
      <c r="B51" s="131">
        <v>267000000000</v>
      </c>
      <c r="C51" s="259">
        <f t="shared" si="1"/>
        <v>390144834245252.7</v>
      </c>
      <c r="D51" s="259"/>
      <c r="H51"/>
      <c r="I51" s="131" t="s">
        <v>536</v>
      </c>
    </row>
    <row r="52" spans="1:9" ht="15">
      <c r="A52" s="131">
        <v>2003</v>
      </c>
      <c r="B52" s="131">
        <v>253000000000</v>
      </c>
      <c r="C52" s="259">
        <f t="shared" si="1"/>
        <v>369687801738011</v>
      </c>
      <c r="D52" s="259"/>
      <c r="E52" s="259"/>
      <c r="H52"/>
      <c r="I52" s="131" t="s">
        <v>536</v>
      </c>
    </row>
    <row r="53" spans="1:5" ht="15">
      <c r="A53" s="131" t="s">
        <v>569</v>
      </c>
      <c r="B53" s="259">
        <f>AVERAGE(B44:B52)</f>
        <v>259666666666.66666</v>
      </c>
      <c r="C53" s="291">
        <f>AVERAGE(C44:C52)</f>
        <v>379429245789078.44</v>
      </c>
      <c r="D53" s="131" t="s">
        <v>667</v>
      </c>
      <c r="E53" s="304">
        <f>C53/1000</f>
        <v>379429245789.0784</v>
      </c>
    </row>
    <row r="55" spans="1:9" ht="15">
      <c r="A55" s="131" t="s">
        <v>571</v>
      </c>
      <c r="B55" s="273">
        <v>20965704</v>
      </c>
      <c r="C55" s="131" t="s">
        <v>570</v>
      </c>
      <c r="D55" s="259"/>
      <c r="I55" s="131" t="s">
        <v>652</v>
      </c>
    </row>
    <row r="56" spans="2:3" ht="15">
      <c r="B56" s="259">
        <f>B55*1000000*Conversions!D8/Conversions!D4</f>
        <v>399415214036.692</v>
      </c>
      <c r="C56" s="131" t="s">
        <v>501</v>
      </c>
    </row>
    <row r="57" spans="1:4" ht="15">
      <c r="A57" s="131" t="s">
        <v>572</v>
      </c>
      <c r="B57" s="274">
        <f>E33*B55</f>
        <v>202117.44232430012</v>
      </c>
      <c r="C57" s="131" t="s">
        <v>570</v>
      </c>
      <c r="D57" s="304"/>
    </row>
    <row r="58" spans="2:4" ht="15">
      <c r="B58" s="259">
        <f>B57*Conversions!D11*Conversions!D8/Conversions!D4</f>
        <v>3850516132.7522836</v>
      </c>
      <c r="C58" s="131" t="s">
        <v>501</v>
      </c>
      <c r="D58" s="303"/>
    </row>
    <row r="59" spans="1:4" ht="15">
      <c r="A59" s="131" t="s">
        <v>573</v>
      </c>
      <c r="B59" s="261">
        <f>B58/C53</f>
        <v>1.0148179602614907E-05</v>
      </c>
      <c r="C59" s="131" t="s">
        <v>450</v>
      </c>
      <c r="D59" s="131" t="s">
        <v>700</v>
      </c>
    </row>
  </sheetData>
  <sheetProtection/>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J19"/>
  <sheetViews>
    <sheetView zoomScalePageLayoutView="0" workbookViewId="0" topLeftCell="A1">
      <selection activeCell="A1" sqref="A1"/>
    </sheetView>
  </sheetViews>
  <sheetFormatPr defaultColWidth="9.140625" defaultRowHeight="15"/>
  <cols>
    <col min="1" max="1" width="18.7109375" style="216" customWidth="1"/>
    <col min="2" max="2" width="12.00390625" style="216" bestFit="1" customWidth="1"/>
    <col min="3" max="3" width="13.8515625" style="216" customWidth="1"/>
    <col min="4" max="16384" width="9.140625" style="216" customWidth="1"/>
  </cols>
  <sheetData>
    <row r="1" s="12" customFormat="1" ht="20.25">
      <c r="H1" s="277" t="s">
        <v>639</v>
      </c>
    </row>
    <row r="2" spans="1:9" s="105" customFormat="1" ht="18" customHeight="1">
      <c r="A2" s="107" t="s">
        <v>43</v>
      </c>
      <c r="C2" s="108"/>
      <c r="D2" s="109"/>
      <c r="E2" s="109"/>
      <c r="F2" s="109"/>
      <c r="G2" s="109"/>
      <c r="H2" s="109"/>
      <c r="I2" s="107" t="s">
        <v>3</v>
      </c>
    </row>
    <row r="3" spans="1:10" ht="15.75">
      <c r="A3" s="182" t="s">
        <v>577</v>
      </c>
      <c r="E3" s="216" t="s">
        <v>578</v>
      </c>
      <c r="I3" s="266"/>
      <c r="J3" s="278"/>
    </row>
    <row r="4" spans="1:9" ht="15">
      <c r="A4" s="216" t="s">
        <v>579</v>
      </c>
      <c r="B4" s="216">
        <v>110</v>
      </c>
      <c r="C4" s="216" t="s">
        <v>580</v>
      </c>
      <c r="E4" s="216" t="s">
        <v>581</v>
      </c>
      <c r="F4" s="131"/>
      <c r="I4" s="131" t="s">
        <v>582</v>
      </c>
    </row>
    <row r="5" spans="1:9" ht="15">
      <c r="A5" s="216" t="s">
        <v>583</v>
      </c>
      <c r="B5" s="216">
        <v>1.25</v>
      </c>
      <c r="C5" s="216" t="s">
        <v>580</v>
      </c>
      <c r="I5" s="131" t="s">
        <v>582</v>
      </c>
    </row>
    <row r="6" spans="1:9" ht="15">
      <c r="A6" s="216" t="s">
        <v>584</v>
      </c>
      <c r="B6" s="216">
        <v>4.08</v>
      </c>
      <c r="C6" s="216" t="s">
        <v>580</v>
      </c>
      <c r="E6" s="216" t="s">
        <v>585</v>
      </c>
      <c r="I6" s="131" t="s">
        <v>582</v>
      </c>
    </row>
    <row r="7" spans="1:9" ht="15">
      <c r="A7" s="216" t="s">
        <v>586</v>
      </c>
      <c r="B7" s="216">
        <v>0.317</v>
      </c>
      <c r="C7" s="216" t="s">
        <v>580</v>
      </c>
      <c r="I7" s="131" t="s">
        <v>582</v>
      </c>
    </row>
    <row r="8" spans="1:9" ht="15">
      <c r="A8" s="216" t="s">
        <v>587</v>
      </c>
      <c r="B8" s="199">
        <v>0.000588</v>
      </c>
      <c r="C8" s="216" t="s">
        <v>580</v>
      </c>
      <c r="I8" s="131" t="s">
        <v>582</v>
      </c>
    </row>
    <row r="9" spans="1:9" ht="15">
      <c r="A9" s="216" t="s">
        <v>588</v>
      </c>
      <c r="B9" s="216">
        <f>0.0000771+0.00991</f>
        <v>0.0099871</v>
      </c>
      <c r="C9" s="216" t="s">
        <v>580</v>
      </c>
      <c r="E9" s="216" t="s">
        <v>589</v>
      </c>
      <c r="I9" s="131" t="s">
        <v>582</v>
      </c>
    </row>
    <row r="10" spans="1:9" ht="15">
      <c r="A10" s="216" t="s">
        <v>590</v>
      </c>
      <c r="B10" s="216">
        <v>0.118</v>
      </c>
      <c r="C10" s="216" t="s">
        <v>580</v>
      </c>
      <c r="I10" s="131" t="s">
        <v>582</v>
      </c>
    </row>
    <row r="12" spans="1:3" ht="15">
      <c r="A12" s="216" t="s">
        <v>579</v>
      </c>
      <c r="B12" s="279">
        <f>B4/Conversions!D$6*Conversions!D$7/Conversions!D$8</f>
        <v>2.689761904761905</v>
      </c>
      <c r="C12" s="216" t="s">
        <v>591</v>
      </c>
    </row>
    <row r="13" spans="1:5" ht="15">
      <c r="A13" s="216" t="s">
        <v>583</v>
      </c>
      <c r="B13" s="265">
        <f>B5/Conversions!D$6*Conversions!D$7/Conversions!D$8</f>
        <v>0.03056547619047619</v>
      </c>
      <c r="C13" s="216" t="s">
        <v>592</v>
      </c>
      <c r="E13" s="216" t="s">
        <v>593</v>
      </c>
    </row>
    <row r="14" spans="1:3" ht="15">
      <c r="A14" s="216" t="s">
        <v>584</v>
      </c>
      <c r="B14" s="265">
        <f>B6/Conversions!D$6*Conversions!D$7/Conversions!D$8</f>
        <v>0.09976571428571428</v>
      </c>
      <c r="C14" s="216" t="s">
        <v>594</v>
      </c>
    </row>
    <row r="15" spans="1:3" ht="15">
      <c r="A15" s="216" t="s">
        <v>586</v>
      </c>
      <c r="B15" s="265">
        <f>B7/Conversions!D$6*Conversions!D$7/Conversions!D$8</f>
        <v>0.0077514047619047614</v>
      </c>
      <c r="C15" s="216" t="s">
        <v>595</v>
      </c>
    </row>
    <row r="16" spans="1:3" ht="15">
      <c r="A16" s="216" t="s">
        <v>587</v>
      </c>
      <c r="B16" s="265">
        <f>B8/Conversions!D$6*Conversions!D$7/Conversions!D$8</f>
        <v>1.4377999999999997E-05</v>
      </c>
      <c r="C16" s="216" t="s">
        <v>596</v>
      </c>
    </row>
    <row r="17" spans="1:3" ht="15">
      <c r="A17" s="216" t="s">
        <v>588</v>
      </c>
      <c r="B17" s="265">
        <f>B9/Conversions!D$6*Conversions!D$7/Conversions!D$8</f>
        <v>0.0002442083738095238</v>
      </c>
      <c r="C17" s="216" t="s">
        <v>597</v>
      </c>
    </row>
    <row r="18" spans="1:3" ht="15">
      <c r="A18" s="216" t="s">
        <v>590</v>
      </c>
      <c r="B18" s="265">
        <f>B10/Conversions!D$6*Conversions!D$7/Conversions!D$8</f>
        <v>0.002885380952380952</v>
      </c>
      <c r="C18" s="216" t="s">
        <v>598</v>
      </c>
    </row>
    <row r="19" ht="15">
      <c r="B19" s="2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I20"/>
  <sheetViews>
    <sheetView zoomScalePageLayoutView="0" workbookViewId="0" topLeftCell="A1">
      <selection activeCell="A1" sqref="A1"/>
    </sheetView>
  </sheetViews>
  <sheetFormatPr defaultColWidth="9.140625" defaultRowHeight="15"/>
  <cols>
    <col min="1" max="1" width="25.8515625" style="131" customWidth="1"/>
    <col min="2" max="2" width="36.57421875" style="131" customWidth="1"/>
    <col min="3" max="3" width="11.00390625" style="131" customWidth="1"/>
    <col min="4" max="4" width="22.8515625" style="131" customWidth="1"/>
    <col min="5" max="6" width="11.00390625" style="131" customWidth="1"/>
    <col min="7" max="8" width="9.140625" style="131" customWidth="1"/>
    <col min="9" max="9" width="27.57421875" style="131" customWidth="1"/>
    <col min="10" max="16384" width="9.140625" style="216" customWidth="1"/>
  </cols>
  <sheetData>
    <row r="1" s="12" customFormat="1" ht="20.25">
      <c r="H1" s="277" t="s">
        <v>640</v>
      </c>
    </row>
    <row r="2" spans="1:9" s="105" customFormat="1" ht="18" customHeight="1">
      <c r="A2" s="107" t="s">
        <v>43</v>
      </c>
      <c r="C2" s="108"/>
      <c r="D2" s="109"/>
      <c r="E2" s="109"/>
      <c r="F2" s="109"/>
      <c r="G2" s="109"/>
      <c r="H2" s="109"/>
      <c r="I2" s="107" t="s">
        <v>3</v>
      </c>
    </row>
    <row r="3" spans="1:5" ht="15.75">
      <c r="A3" s="182" t="s">
        <v>577</v>
      </c>
      <c r="B3" s="216"/>
      <c r="C3" s="216"/>
      <c r="E3" s="216" t="s">
        <v>578</v>
      </c>
    </row>
    <row r="4" spans="1:9" ht="15">
      <c r="A4" s="216" t="s">
        <v>579</v>
      </c>
      <c r="B4" s="131">
        <v>110</v>
      </c>
      <c r="C4" s="216" t="s">
        <v>580</v>
      </c>
      <c r="I4" s="131" t="s">
        <v>599</v>
      </c>
    </row>
    <row r="5" spans="1:9" ht="15">
      <c r="A5" s="216" t="s">
        <v>583</v>
      </c>
      <c r="B5" s="216">
        <v>0.0086</v>
      </c>
      <c r="C5" s="216" t="s">
        <v>580</v>
      </c>
      <c r="I5" s="131" t="s">
        <v>599</v>
      </c>
    </row>
    <row r="6" spans="1:9" ht="15">
      <c r="A6" s="216" t="s">
        <v>600</v>
      </c>
      <c r="B6" s="216">
        <v>0.003</v>
      </c>
      <c r="C6" s="216" t="s">
        <v>580</v>
      </c>
      <c r="I6" s="131" t="s">
        <v>599</v>
      </c>
    </row>
    <row r="7" spans="1:9" ht="15">
      <c r="A7" s="216" t="s">
        <v>584</v>
      </c>
      <c r="B7" s="216">
        <v>0.13</v>
      </c>
      <c r="C7" s="216" t="s">
        <v>580</v>
      </c>
      <c r="E7" s="131" t="s">
        <v>601</v>
      </c>
      <c r="I7" s="131" t="s">
        <v>602</v>
      </c>
    </row>
    <row r="8" spans="1:9" ht="15">
      <c r="A8" s="216" t="s">
        <v>586</v>
      </c>
      <c r="B8" s="216">
        <v>0.03</v>
      </c>
      <c r="C8" s="216" t="s">
        <v>580</v>
      </c>
      <c r="E8" s="131" t="s">
        <v>601</v>
      </c>
      <c r="I8" s="131" t="s">
        <v>602</v>
      </c>
    </row>
    <row r="9" spans="1:9" ht="15">
      <c r="A9" s="216" t="s">
        <v>587</v>
      </c>
      <c r="B9" s="199">
        <v>0.0034</v>
      </c>
      <c r="C9" s="216" t="s">
        <v>580</v>
      </c>
      <c r="I9" s="131" t="s">
        <v>599</v>
      </c>
    </row>
    <row r="10" spans="1:9" ht="15">
      <c r="A10" s="216" t="s">
        <v>588</v>
      </c>
      <c r="B10" s="199">
        <v>0.0066</v>
      </c>
      <c r="C10" s="216" t="s">
        <v>580</v>
      </c>
      <c r="I10" s="131" t="s">
        <v>599</v>
      </c>
    </row>
    <row r="11" spans="1:9" ht="15">
      <c r="A11" s="216" t="s">
        <v>590</v>
      </c>
      <c r="B11" s="199">
        <v>0.0021</v>
      </c>
      <c r="C11" s="216" t="s">
        <v>580</v>
      </c>
      <c r="I11" s="131" t="s">
        <v>599</v>
      </c>
    </row>
    <row r="12" spans="1:3" ht="15">
      <c r="A12" s="216"/>
      <c r="B12" s="216"/>
      <c r="C12" s="216"/>
    </row>
    <row r="13" spans="1:3" ht="15">
      <c r="A13" s="216" t="s">
        <v>579</v>
      </c>
      <c r="B13" s="279">
        <f>B4/Conversions!D$6*Conversions!D$7/Conversions!D$8</f>
        <v>2.689761904761905</v>
      </c>
      <c r="C13" s="216" t="s">
        <v>591</v>
      </c>
    </row>
    <row r="14" spans="1:5" ht="15">
      <c r="A14" s="216" t="s">
        <v>583</v>
      </c>
      <c r="B14" s="265">
        <f>B5/Conversions!D$6*Conversions!D$7/Conversions!D$8</f>
        <v>0.00021029047619047618</v>
      </c>
      <c r="C14" s="216" t="s">
        <v>592</v>
      </c>
      <c r="E14" s="131" t="s">
        <v>593</v>
      </c>
    </row>
    <row r="15" spans="1:3" ht="15">
      <c r="A15" s="216" t="s">
        <v>600</v>
      </c>
      <c r="B15" s="265">
        <f>B6/Conversions!D$6*Conversions!D$7/Conversions!D$8</f>
        <v>7.335714285714285E-05</v>
      </c>
      <c r="C15" s="216" t="s">
        <v>603</v>
      </c>
    </row>
    <row r="16" spans="1:3" ht="15">
      <c r="A16" s="216" t="s">
        <v>584</v>
      </c>
      <c r="B16" s="265">
        <f>B7/Conversions!D$6*Conversions!D$7/Conversions!D$8</f>
        <v>0.0031788095238095234</v>
      </c>
      <c r="C16" s="216" t="s">
        <v>594</v>
      </c>
    </row>
    <row r="17" spans="1:3" ht="15">
      <c r="A17" s="216" t="s">
        <v>586</v>
      </c>
      <c r="B17" s="265">
        <f>B8/Conversions!D$6*Conversions!D$7/Conversions!D$8</f>
        <v>0.0007335714285714285</v>
      </c>
      <c r="C17" s="216" t="s">
        <v>595</v>
      </c>
    </row>
    <row r="18" spans="1:3" ht="15">
      <c r="A18" s="216" t="s">
        <v>587</v>
      </c>
      <c r="B18" s="265">
        <f>B9/Conversions!D$6*Conversions!D$7/Conversions!D$8</f>
        <v>8.313809523809523E-05</v>
      </c>
      <c r="C18" s="216" t="s">
        <v>596</v>
      </c>
    </row>
    <row r="19" spans="1:3" ht="15">
      <c r="A19" s="216" t="s">
        <v>588</v>
      </c>
      <c r="B19" s="265">
        <f>B10/Conversions!D$6*Conversions!D$7/Conversions!D$8</f>
        <v>0.0001613857142857143</v>
      </c>
      <c r="C19" s="216" t="s">
        <v>597</v>
      </c>
    </row>
    <row r="20" spans="1:3" ht="15">
      <c r="A20" s="216" t="s">
        <v>590</v>
      </c>
      <c r="B20" s="265">
        <f>B11/Conversions!D$6*Conversions!D$7/Conversions!D$8</f>
        <v>5.134999999999999E-05</v>
      </c>
      <c r="C20" s="216" t="s">
        <v>598</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I22"/>
  <sheetViews>
    <sheetView zoomScalePageLayoutView="0" workbookViewId="0" topLeftCell="A1">
      <selection activeCell="A1" sqref="A1"/>
    </sheetView>
  </sheetViews>
  <sheetFormatPr defaultColWidth="9.140625" defaultRowHeight="15"/>
  <cols>
    <col min="1" max="1" width="28.140625" style="216" customWidth="1"/>
    <col min="2" max="2" width="12.7109375" style="216" customWidth="1"/>
    <col min="3" max="3" width="13.8515625" style="216" customWidth="1"/>
    <col min="4" max="8" width="9.140625" style="216" customWidth="1"/>
    <col min="9" max="9" width="14.140625" style="216" customWidth="1"/>
    <col min="10" max="16384" width="9.140625" style="216" customWidth="1"/>
  </cols>
  <sheetData>
    <row r="1" s="12" customFormat="1" ht="20.25">
      <c r="H1" s="253" t="s">
        <v>504</v>
      </c>
    </row>
    <row r="2" spans="1:9" s="105" customFormat="1" ht="18" customHeight="1">
      <c r="A2" s="107" t="s">
        <v>43</v>
      </c>
      <c r="C2" s="108"/>
      <c r="D2" s="109"/>
      <c r="E2" s="109"/>
      <c r="F2" s="109"/>
      <c r="G2" s="109"/>
      <c r="H2" s="109"/>
      <c r="I2" s="107" t="s">
        <v>3</v>
      </c>
    </row>
    <row r="3" spans="1:5" s="105" customFormat="1" ht="12.75">
      <c r="A3" s="180" t="s">
        <v>191</v>
      </c>
      <c r="B3" s="180" t="s">
        <v>92</v>
      </c>
      <c r="C3" s="180" t="s">
        <v>93</v>
      </c>
      <c r="D3" s="180" t="s">
        <v>210</v>
      </c>
      <c r="E3" s="181" t="s">
        <v>0</v>
      </c>
    </row>
    <row r="4" ht="15">
      <c r="A4" s="262"/>
    </row>
    <row r="5" spans="1:9" ht="15">
      <c r="A5" s="216" t="s">
        <v>505</v>
      </c>
      <c r="B5" s="263">
        <v>14055</v>
      </c>
      <c r="C5" s="216" t="s">
        <v>481</v>
      </c>
      <c r="I5" s="216" t="s">
        <v>480</v>
      </c>
    </row>
    <row r="6" spans="2:5" ht="15">
      <c r="B6" s="279">
        <f>B5/Conversions!D9</f>
        <v>10.480984340044742</v>
      </c>
      <c r="C6" s="216" t="s">
        <v>462</v>
      </c>
      <c r="E6" s="216" t="s">
        <v>665</v>
      </c>
    </row>
    <row r="7" spans="1:9" ht="15">
      <c r="A7" s="216" t="s">
        <v>506</v>
      </c>
      <c r="B7" s="263">
        <v>734</v>
      </c>
      <c r="C7" s="216" t="s">
        <v>507</v>
      </c>
      <c r="I7" s="216" t="s">
        <v>480</v>
      </c>
    </row>
    <row r="8" spans="1:7" ht="15">
      <c r="A8" s="263"/>
      <c r="B8" s="264">
        <f>B7*Conversions!D11/Conversions!D12</f>
        <v>30583333.333333332</v>
      </c>
      <c r="C8" s="263" t="s">
        <v>574</v>
      </c>
      <c r="D8" s="263"/>
      <c r="E8" s="263"/>
      <c r="F8" s="263"/>
      <c r="G8" s="263"/>
    </row>
    <row r="9" spans="1:7" ht="15">
      <c r="A9" s="263"/>
      <c r="B9" s="264">
        <f>B8*Conversions!D8</f>
        <v>1284500</v>
      </c>
      <c r="C9" s="263" t="s">
        <v>575</v>
      </c>
      <c r="D9" s="263"/>
      <c r="E9" s="263"/>
      <c r="F9" s="263"/>
      <c r="G9" s="263"/>
    </row>
    <row r="10" spans="1:7" ht="15">
      <c r="A10" s="263"/>
      <c r="B10" s="309">
        <f>B9/Conversions!D4</f>
        <v>582639.5636077295</v>
      </c>
      <c r="C10" s="263" t="s">
        <v>465</v>
      </c>
      <c r="D10" s="263"/>
      <c r="E10" s="263"/>
      <c r="F10" s="263"/>
      <c r="G10" s="263"/>
    </row>
    <row r="11" spans="1:7" ht="15">
      <c r="A11" s="263"/>
      <c r="B11" s="264"/>
      <c r="C11" s="263"/>
      <c r="D11" s="263"/>
      <c r="E11" s="263"/>
      <c r="F11" s="263"/>
      <c r="G11" s="263"/>
    </row>
    <row r="12" spans="1:7" ht="15">
      <c r="A12" s="263"/>
      <c r="B12" s="264"/>
      <c r="C12" s="263"/>
      <c r="D12" s="263"/>
      <c r="E12" s="263"/>
      <c r="F12" s="263"/>
      <c r="G12" s="263"/>
    </row>
    <row r="13" spans="1:7" ht="15">
      <c r="A13" s="263"/>
      <c r="B13" s="264"/>
      <c r="C13" s="263"/>
      <c r="D13" s="263"/>
      <c r="E13" s="263"/>
      <c r="F13" s="263"/>
      <c r="G13" s="263"/>
    </row>
    <row r="14" spans="1:7" ht="15">
      <c r="A14" s="263"/>
      <c r="B14" s="263"/>
      <c r="C14" s="263"/>
      <c r="D14" s="263"/>
      <c r="E14" s="263"/>
      <c r="F14" s="263"/>
      <c r="G14" s="263"/>
    </row>
    <row r="15" spans="1:7" ht="15">
      <c r="A15" s="263"/>
      <c r="B15" s="263"/>
      <c r="C15" s="263"/>
      <c r="D15" s="263"/>
      <c r="E15" s="263"/>
      <c r="F15" s="263"/>
      <c r="G15" s="263"/>
    </row>
    <row r="16" spans="1:7" ht="15">
      <c r="A16" s="263"/>
      <c r="B16" s="263"/>
      <c r="C16" s="263"/>
      <c r="D16" s="263"/>
      <c r="E16" s="263"/>
      <c r="F16" s="263"/>
      <c r="G16" s="263"/>
    </row>
    <row r="17" spans="1:7" ht="15">
      <c r="A17" s="263"/>
      <c r="B17" s="263"/>
      <c r="C17" s="263"/>
      <c r="D17" s="263"/>
      <c r="E17" s="263"/>
      <c r="F17" s="263"/>
      <c r="G17" s="263"/>
    </row>
    <row r="18" spans="1:7" ht="15">
      <c r="A18" s="263"/>
      <c r="B18" s="263"/>
      <c r="C18" s="263"/>
      <c r="D18" s="263"/>
      <c r="E18" s="263"/>
      <c r="F18" s="263"/>
      <c r="G18" s="263"/>
    </row>
    <row r="19" spans="1:7" ht="15">
      <c r="A19" s="263"/>
      <c r="B19" s="268"/>
      <c r="C19" s="263"/>
      <c r="D19" s="263"/>
      <c r="E19" s="263"/>
      <c r="F19" s="263"/>
      <c r="G19" s="263"/>
    </row>
    <row r="20" ht="15">
      <c r="B20" s="199"/>
    </row>
    <row r="21" ht="15">
      <c r="B21" s="199"/>
    </row>
    <row r="22" ht="15">
      <c r="B22" s="19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2014-12-19T18:30:23Z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xSourceItemID">
    <vt:lpwstr/>
  </property>
  <property fmtid="{D5CDD505-2E9C-101B-9397-08002B2CF9AE}" pid="4" name="AxSourceListID">
    <vt:lpwstr/>
  </property>
</Properties>
</file>