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Drill speed" sheetId="6" r:id="rId6"/>
    <sheet name="Fuel and emissions" sheetId="7" r:id="rId7"/>
    <sheet name="Materials" sheetId="8" r:id="rId8"/>
    <sheet name="Well Depth Data" sheetId="9" r:id="rId9"/>
    <sheet name="Conversions" sheetId="10" r:id="rId10"/>
    <sheet name="Assumptions" sheetId="11" r:id="rId11"/>
  </sheets>
  <externalReferences>
    <externalReference r:id="rId14"/>
    <externalReference r:id="rId15"/>
    <externalReference r:id="rId16"/>
    <externalReference r:id="rId17"/>
  </externalReferences>
  <definedNames>
    <definedName name="Barrel_to_Gallons">'[1]Misc Factors'!$B$88</definedName>
    <definedName name="Catalytic_Reformer_Energy_Consumption_Sensitivity_Indicator" localSheetId="5">'[1]SA Inputs'!#REF!</definedName>
    <definedName name="Catalytic_Reformer_Energy_Consumption_Sensitivity_Indicator" localSheetId="6">'[1]SA Inputs'!#REF!</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5">'[1]SA Inputs'!#REF!</definedName>
    <definedName name="Delayed_Coker_Energy_Consumption_Sensitivity_Indicator" localSheetId="6">'[1]SA Inputs'!#REF!</definedName>
    <definedName name="Delayed_Coker_Energy_Consumption_Sensitivity_Indicator" localSheetId="7">'[1]SA Inputs'!#REF!</definedName>
    <definedName name="Delayed_Coker_Energy_Consumption_Sensitivity_Indicator">'[1]SA Inputs'!#REF!</definedName>
    <definedName name="f" localSheetId="5">#REF!</definedName>
    <definedName name="f" localSheetId="6">#REF!</definedName>
    <definedName name="f" localSheetId="7">#REF!</definedName>
    <definedName name="f">#REF!</definedName>
    <definedName name="fd" localSheetId="5">#REF!</definedName>
    <definedName name="fd" localSheetId="6">#REF!</definedName>
    <definedName name="fd" localSheetId="7">#REF!</definedName>
    <definedName name="fd">#REF!</definedName>
    <definedName name="Hydrogen_Consump_minus_Production" localSheetId="5">'[1]H2 intensities'!#REF!</definedName>
    <definedName name="Hydrogen_Consump_minus_Production" localSheetId="6">'[1]H2 intensities'!#REF!</definedName>
    <definedName name="Hydrogen_Consump_minus_Production" localSheetId="7">'[1]H2 intensities'!#REF!</definedName>
    <definedName name="Hydrogen_Consump_minus_Production">'[1]H2 intensities'!#REF!</definedName>
    <definedName name="lstCompleteness" localSheetId="4">'[3]Data Summary'!$E$141:$E$146</definedName>
    <definedName name="lstCompleteness">'[4]Data Summary'!$E$161:$E$166</definedName>
    <definedName name="lstOrigin" localSheetId="4">'[3]Data Summary'!$H$141:$H$146</definedName>
    <definedName name="lstOrigin">'[4]Data Summary'!$H$161:$H$166</definedName>
    <definedName name="lstProcessScope" localSheetId="4">'[3]Data Summary'!$D$141:$D$145</definedName>
    <definedName name="lstProcessScope">'[4]Data Summary'!$D$161:$D$165</definedName>
    <definedName name="lstProcessType" localSheetId="4">'[3]Data Summary'!$C$141:$C$150</definedName>
    <definedName name="lstProcessType">'[4]Data Summary'!$C$161:$C$170</definedName>
    <definedName name="lstSourceType" localSheetId="4">'[3]Reference Source Info'!$B$53:$B$61</definedName>
    <definedName name="lstSourceType" localSheetId="5">#REF!</definedName>
    <definedName name="lstSourceType" localSheetId="6">#REF!</definedName>
    <definedName name="lstSourceType" localSheetId="7">#REF!</definedName>
    <definedName name="lstSourceType">#REF!</definedName>
    <definedName name="lstTracked" localSheetId="4">'[3]Data Summary'!$J$141:$J$143</definedName>
    <definedName name="lstTracked">'[4]Data Summary'!$J$161:$J$163</definedName>
    <definedName name="_xlnm.Print_Area" localSheetId="1">'Data Summary'!$A$1:$Q$73</definedName>
    <definedName name="_xlnm.Print_Area" localSheetId="4">'DQI'!$A$1:$K$65</definedName>
    <definedName name="_xlnm.Print_Area" localSheetId="0">'Info'!$A$1:$N$43</definedName>
    <definedName name="_xlnm.Print_Area" localSheetId="3">'Reference Source Info'!$A$1:$H$27</definedName>
    <definedName name="_xlnm.Print_Titles" localSheetId="3">'Reference Source Info'!$A:$A</definedName>
    <definedName name="Ton_to_Kilogram" localSheetId="5">'[1]Misc Factors'!#REF!</definedName>
    <definedName name="Ton_to_Kilogram" localSheetId="6">'[1]Misc Factors'!#REF!</definedName>
    <definedName name="Ton_to_Kilogram" localSheetId="7">'[1]Misc Factors'!#REF!</definedName>
    <definedName name="Ton_to_Kilogram">'[1]Misc Factors'!#REF!</definedName>
    <definedName name="Vacuum_distillation_Energy_Consumption_Sensitivity_Indicator" localSheetId="5">'[1]SA Inputs'!#REF!</definedName>
    <definedName name="Vacuum_distillation_Energy_Consumption_Sensitivity_Indicator" localSheetId="6">'[1]SA Inputs'!#REF!</definedName>
    <definedName name="Vacuum_distillation_Energy_Consumption_Sensitivity_Indicator" localSheetId="7">'[1]SA Inputs'!#REF!</definedName>
    <definedName name="Vacuum_distillation_Energy_Consumption_Sensitivity_Indicator">'[1]SA Inputs'!#REF!</definedName>
    <definedName name="Weight_Conversion" localSheetId="5">'[1]Loss Factors'!#REF!</definedName>
    <definedName name="Weight_Conversion" localSheetId="6">'[1]Loss Factors'!#REF!</definedName>
    <definedName name="Weight_Conversion" localSheetId="7">'[1]Loss Factors'!#REF!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64"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<sst xmlns="http://schemas.openxmlformats.org/spreadsheetml/2006/main" count="1108" uniqueCount="605">
  <si>
    <t>Assumptions</t>
  </si>
  <si>
    <t>Conversions</t>
  </si>
  <si>
    <t>Conversion Factors</t>
  </si>
  <si>
    <t>References</t>
  </si>
  <si>
    <t>kg</t>
  </si>
  <si>
    <t>Field Name</t>
  </si>
  <si>
    <t>Number</t>
  </si>
  <si>
    <t>SourceType</t>
  </si>
  <si>
    <t>Separate Publication</t>
  </si>
  <si>
    <t>Article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</si>
  <si>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</si>
  <si>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</si>
  <si>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</si>
  <si>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</si>
  <si>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</si>
  <si>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</si>
  <si>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</si>
  <si>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</si>
  <si>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</si>
  <si>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</si>
  <si>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</si>
  <si>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</si>
  <si>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</si>
  <si>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</si>
  <si>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</si>
  <si>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</si>
  <si>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</si>
  <si>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</si>
  <si>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</si>
  <si>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</si>
  <si>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</si>
  <si>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</si>
  <si>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</si>
  <si>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</si>
  <si>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</si>
  <si>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Source Type</t>
  </si>
  <si>
    <t>&lt;select from list&gt;</t>
  </si>
  <si>
    <t>Undefined</t>
  </si>
  <si>
    <t>Chapters in Anthology</t>
  </si>
  <si>
    <t>Measurement on Site</t>
  </si>
  <si>
    <t>Oral Communication</t>
  </si>
  <si>
    <t>Personal Written Communication</t>
  </si>
  <si>
    <t>Questionnaires</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</si>
  <si>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</si>
  <si>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</si>
  <si>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</si>
  <si>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</si>
  <si>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</si>
  <si>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</si>
  <si>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</si>
  <si>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</si>
  <si>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</si>
  <si>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</si>
  <si>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</si>
  <si>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</si>
  <si>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</si>
  <si>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</si>
  <si>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</si>
  <si>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</si>
  <si>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</si>
  <si>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</si>
  <si>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</si>
  <si>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</si>
  <si>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</si>
  <si>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</si>
  <si>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</si>
  <si>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</si>
  <si>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</si>
  <si>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</si>
  <si>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</si>
  <si>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</si>
  <si>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</si>
  <si>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</si>
  <si>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</si>
  <si>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</si>
  <si>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</si>
  <si>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</si>
  <si>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</si>
  <si>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</si>
  <si>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</si>
  <si>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</si>
  <si>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</si>
  <si>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</si>
  <si>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</si>
  <si>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</si>
  <si>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</si>
  <si>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</si>
  <si>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</si>
  <si>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</si>
  <si>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</si>
  <si>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</si>
  <si>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</si>
  <si>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</si>
  <si>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</si>
  <si>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</si>
  <si>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</si>
  <si>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</si>
  <si>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</si>
  <si>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</si>
  <si>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</si>
  <si>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</si>
  <si>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</si>
  <si>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</si>
  <si>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</si>
  <si>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</si>
  <si>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</si>
  <si>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</si>
  <si>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</si>
  <si>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</si>
  <si>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</si>
  <si>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</si>
  <si>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</si>
  <si>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</si>
  <si>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</si>
  <si>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</si>
  <si>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</si>
  <si>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</si>
  <si>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</si>
  <si>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</si>
  <si>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</si>
  <si>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</si>
  <si>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</si>
  <si>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</si>
  <si>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</si>
  <si>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</si>
  <si>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</si>
  <si>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</si>
  <si>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</si>
  <si>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</si>
  <si>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</si>
  <si>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</si>
  <si>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</si>
  <si>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</si>
  <si>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</si>
  <si>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</si>
  <si>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</si>
  <si>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</si>
  <si>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</si>
  <si>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</si>
  <si>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</si>
  <si>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</si>
  <si>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</si>
  <si>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</si>
  <si>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</si>
  <si>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</si>
  <si>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</si>
  <si>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</si>
  <si>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</si>
  <si>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</si>
  <si>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</si>
  <si>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</si>
  <si>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</si>
  <si>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</si>
  <si>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</si>
  <si>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</si>
  <si>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</si>
  <si>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</si>
  <si>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</si>
  <si>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</si>
  <si>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</si>
  <si>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</si>
  <si>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</si>
  <si>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</si>
  <si>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</si>
  <si>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</si>
  <si>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</si>
  <si>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</si>
  <si>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</si>
  <si>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</si>
  <si>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</si>
  <si>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</si>
  <si>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</si>
  <si>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</si>
  <si>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</si>
  <si>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</si>
  <si>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</si>
  <si>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</si>
  <si>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</si>
  <si>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</si>
  <si>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</si>
  <si>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</si>
  <si>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</si>
  <si>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</si>
  <si>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</si>
  <si>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</si>
  <si>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</si>
  <si>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</si>
  <si>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</si>
  <si>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</si>
  <si>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</si>
  <si>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</si>
  <si>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MJ</t>
  </si>
  <si>
    <t>Assumption #</t>
  </si>
  <si>
    <t>Flow</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</si>
  <si>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</si>
  <si>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</si>
  <si>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</si>
  <si>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</si>
  <si>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</si>
  <si>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</si>
  <si>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</si>
  <si>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</si>
  <si>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</si>
  <si>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</si>
  <si>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</si>
  <si>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</si>
  <si>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</si>
  <si>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</si>
  <si>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</si>
  <si>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</si>
  <si>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</si>
  <si>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</si>
  <si>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dioxide [Inorganic emissions to air]</t>
  </si>
  <si>
    <t>Carbon monoxide [Inorganic emissions to air]</t>
  </si>
  <si>
    <t>Methane [Organic emissions to air (group VOC)]</t>
  </si>
  <si>
    <t>Nitrogen oxides [Inorganic emissions to air]</t>
  </si>
  <si>
    <t>NMVOC (unspecified) [Group NMVOC to air]</t>
  </si>
  <si>
    <t>Dust (PM10) [Particles to air]</t>
  </si>
  <si>
    <t>Emission to air</t>
  </si>
  <si>
    <t>Sulphur oxides [Inorganic emissions to air]</t>
  </si>
  <si>
    <t>Min. Value</t>
  </si>
  <si>
    <t>Max. Value</t>
  </si>
  <si>
    <t>Drill_depth</t>
  </si>
  <si>
    <t>day</t>
  </si>
  <si>
    <t>m</t>
  </si>
  <si>
    <t>kg/m</t>
  </si>
  <si>
    <t>yr</t>
  </si>
  <si>
    <t>2009</t>
  </si>
  <si>
    <t>2004</t>
  </si>
  <si>
    <t>United States</t>
  </si>
  <si>
    <t>Texas</t>
  </si>
  <si>
    <t>Reference [1]</t>
  </si>
  <si>
    <t>Reference [2]</t>
  </si>
  <si>
    <t>Btu</t>
  </si>
  <si>
    <t>tonne</t>
  </si>
  <si>
    <t>lb</t>
  </si>
  <si>
    <t>hour</t>
  </si>
  <si>
    <t>min</t>
  </si>
  <si>
    <t>bbl</t>
  </si>
  <si>
    <t>gal</t>
  </si>
  <si>
    <t>MMBtu</t>
  </si>
  <si>
    <t>MW</t>
  </si>
  <si>
    <t>hp</t>
  </si>
  <si>
    <t>MWh</t>
  </si>
  <si>
    <t>kWh</t>
  </si>
  <si>
    <t>MMCF</t>
  </si>
  <si>
    <t>ft3</t>
  </si>
  <si>
    <t>hr</t>
  </si>
  <si>
    <t>Gg</t>
  </si>
  <si>
    <t>liter</t>
  </si>
  <si>
    <t>Btu/hp-hr</t>
  </si>
  <si>
    <t>Diesel HHV</t>
  </si>
  <si>
    <t>Btu/lb</t>
  </si>
  <si>
    <t>Diesel heat rate</t>
  </si>
  <si>
    <t>Diesel consumption</t>
  </si>
  <si>
    <t>lb/hp-hr</t>
  </si>
  <si>
    <t>kg/hp-hr</t>
  </si>
  <si>
    <t>kg/MWh</t>
  </si>
  <si>
    <t>In this case, MWh does not represent electric energy, but brake specific horsepower converted to SI units.</t>
  </si>
  <si>
    <t>Power Ranges of Diesel Engines used for drilling</t>
  </si>
  <si>
    <t>http://www.tceq.state.tx.us/assets/public/implementation/air/am/contracts/reports/ei/5820783985FY0901-20090715-ergi-Drilling_Rig_EI.pdf</t>
  </si>
  <si>
    <t>Vertical</t>
  </si>
  <si>
    <t>Assumption [1]</t>
  </si>
  <si>
    <t>Fuel Consumption per Brake Specific Power</t>
  </si>
  <si>
    <t>Emisson Factors per Brake Specific Power</t>
  </si>
  <si>
    <t>Negligible water use/emissions are associated with drill rig use. Any water extracted during drilling is re-injected on site, for zero net water consumption. Water used for hydrofracing is accounted for in the unit processes for well operations.</t>
  </si>
  <si>
    <t>CO</t>
  </si>
  <si>
    <t>SOx</t>
  </si>
  <si>
    <t>CO2</t>
  </si>
  <si>
    <t>PM</t>
  </si>
  <si>
    <t>CH4</t>
  </si>
  <si>
    <t>NOx</t>
  </si>
  <si>
    <t>Assumption [3]</t>
  </si>
  <si>
    <t>Drilling rigs do not have emission controls for NOx.</t>
  </si>
  <si>
    <t>Reference [7]</t>
  </si>
  <si>
    <t>http://www.epa.gov/nonroad-diesel/</t>
  </si>
  <si>
    <t>Drilling rigs use low sulfur diesel with S content of 500 ppm</t>
  </si>
  <si>
    <t>Percent diesel = (500 parts/10^6 parts)*100%</t>
  </si>
  <si>
    <t>VOC</t>
  </si>
  <si>
    <t>Fuel Use and Emissions for Drilling Equipment</t>
  </si>
  <si>
    <t>EF_NOx</t>
  </si>
  <si>
    <t>EF_CO</t>
  </si>
  <si>
    <t>EF_SOx</t>
  </si>
  <si>
    <t>EF_CO2</t>
  </si>
  <si>
    <t>EF_PM</t>
  </si>
  <si>
    <t>EF_CH4</t>
  </si>
  <si>
    <t>EF_VOC</t>
  </si>
  <si>
    <t>Drill_speed</t>
  </si>
  <si>
    <t>Drilling speed</t>
  </si>
  <si>
    <t>Drilling Speed</t>
  </si>
  <si>
    <t>Well depth</t>
  </si>
  <si>
    <t>ft</t>
  </si>
  <si>
    <t>Drill time</t>
  </si>
  <si>
    <t>days</t>
  </si>
  <si>
    <t>ft/day</t>
  </si>
  <si>
    <t>Assumption [5]</t>
  </si>
  <si>
    <t>ft/hr</t>
  </si>
  <si>
    <t>12 hours of drilling time per day</t>
  </si>
  <si>
    <t>meter</t>
  </si>
  <si>
    <t>m/hr</t>
  </si>
  <si>
    <t>m/h</t>
  </si>
  <si>
    <t>Diesel_rate</t>
  </si>
  <si>
    <t>[kg/MWh] Use rate of diesel; kg of diesel combusted per MWh of brake specific drilling energy.</t>
  </si>
  <si>
    <t>Drill_power</t>
  </si>
  <si>
    <t>[MW] Power of drilling equipment; brake specific power. See "Fuel and emissions" worksheet for power ratings for different wells.</t>
  </si>
  <si>
    <t>Diesel_use</t>
  </si>
  <si>
    <t>Energy_use</t>
  </si>
  <si>
    <t>Diesel_rate*Energy_use</t>
  </si>
  <si>
    <t>Energy_use*EF_NOx</t>
  </si>
  <si>
    <t>Energy_use*EF_CO</t>
  </si>
  <si>
    <t>Energy_use*EF_SOx</t>
  </si>
  <si>
    <t>Energy_use*EF_CO2</t>
  </si>
  <si>
    <t>Energy_use*EF_PM</t>
  </si>
  <si>
    <t>Energy_use*EF_CH4</t>
  </si>
  <si>
    <t>Energy_use*EF_VOC</t>
  </si>
  <si>
    <t>[kg/MWh] NOx emission factor; kg of emission per MWh of brake specific drilling energy.</t>
  </si>
  <si>
    <t>[kg/MWh] CO emission factor; kg of emission per MWh of brake specific drilling energy.</t>
  </si>
  <si>
    <t>[kg/MWh] SOx emission factor; kg of emission per MWh of brake specific drilling energy.</t>
  </si>
  <si>
    <t>[kg/MWh] CO2 emission factor; kg of emission per MWh of brake specific drilling energy.</t>
  </si>
  <si>
    <t>[kg/MWh]PM emission factor; kg of emission per MWh of brake specific drilling energy.</t>
  </si>
  <si>
    <t>[kg/MWh] CH4 emission factor; kg of emission per MWh of brake specific drilling energy.</t>
  </si>
  <si>
    <t>[kg/MWh] VOC emission factor; kg of emission per MWh of brake specific drilling energy.</t>
  </si>
  <si>
    <t>Steel, pipe welded, BF (85% Recovery Rate) [Metals]</t>
  </si>
  <si>
    <t>No</t>
  </si>
  <si>
    <t>Diesel [Crude oil products]</t>
  </si>
  <si>
    <t>[Technosphere] Welded steel pipe used for well casing</t>
  </si>
  <si>
    <t>[Technosphere] Diesel used for powering drilling equipment</t>
  </si>
  <si>
    <t>Materials</t>
  </si>
  <si>
    <t>Drill Speed</t>
  </si>
  <si>
    <t>Fuel and emissions</t>
  </si>
  <si>
    <t>Materials used for construction of well casing</t>
  </si>
  <si>
    <t>Rate at which a well is drilled</t>
  </si>
  <si>
    <t>Fuel and emissions associated with diesel-powered drilling equipment</t>
  </si>
  <si>
    <t>Reference [6]</t>
  </si>
  <si>
    <t>Compilation of Air Pollutant Emission Factors, Volume I: Stationary Point and Area Sources, AP-42</t>
  </si>
  <si>
    <t>EPA</t>
  </si>
  <si>
    <t>1995</t>
  </si>
  <si>
    <t>January 1995</t>
  </si>
  <si>
    <t>Research Triangle Park, North Carolina</t>
  </si>
  <si>
    <t>http://www.epa.gov/ttnchie1/ap42/</t>
  </si>
  <si>
    <t>May 18, 2010</t>
  </si>
  <si>
    <t>EPA, 1995. Compilation of Air Pollutant Emission Factors, Volume I: Stationary Point and Area Sources, AP-42. US EPA Office of Air Quality Planniing and Standards. Research Triangle Park, North Carolina. 1995. http://www.epa.gov/ttnchie1/ap42 (Accessed May 18, 2010)</t>
  </si>
  <si>
    <t>Table 3.4-1 has emission factors for high horsepower engines used for drilling</t>
  </si>
  <si>
    <t>July 1, 2010</t>
  </si>
  <si>
    <t>Four-blade bit helps reduce drilling time by as much as half</t>
  </si>
  <si>
    <t>Reum, D.</t>
  </si>
  <si>
    <t>Dahlem, J. and Pollock, J.</t>
  </si>
  <si>
    <t>2008</t>
  </si>
  <si>
    <t>World Oil</t>
  </si>
  <si>
    <t>p. 85-89</t>
  </si>
  <si>
    <t>Sulfur in low sulfur diesel at 500 ppm</t>
  </si>
  <si>
    <t>Nonroad Diesel Equipment</t>
  </si>
  <si>
    <t>2007</t>
  </si>
  <si>
    <t>Eastern Research Group</t>
  </si>
  <si>
    <t>Drilling Rig Emission Inventory for the State of Texas, Final Report</t>
  </si>
  <si>
    <t>Baker, R.</t>
  </si>
  <si>
    <t>Pring, M.</t>
  </si>
  <si>
    <t>July 8, 2009</t>
  </si>
  <si>
    <t>Austin, Texas</t>
  </si>
  <si>
    <t>p. A-3</t>
  </si>
  <si>
    <r>
      <t xml:space="preserve">Baker and Pring, 2009. </t>
    </r>
    <r>
      <rPr>
        <i/>
        <sz val="10"/>
        <rFont val="Arial"/>
        <family val="2"/>
      </rPr>
      <t xml:space="preserve">Drilling Rig Emission Inventory for the State of Texas, Final Report. </t>
    </r>
    <r>
      <rPr>
        <sz val="10"/>
        <rFont val="Arial"/>
        <family val="2"/>
      </rPr>
      <t>Eastern Research Group. Austin, Texas. July 8, 2009.  http://www.tceq.state.tx.us/assets/public/implementation/air/am/contracts/reports/ei/5820783985FY0901-20090715-ergi-Drilling_Rig_EI.pdf (Accessed July 1, 2010)</t>
    </r>
  </si>
  <si>
    <t>Drill power</t>
  </si>
  <si>
    <t>Energy use</t>
  </si>
  <si>
    <t>Diesel use rate</t>
  </si>
  <si>
    <t>Diesel use</t>
  </si>
  <si>
    <t>Emission factor for NOx</t>
  </si>
  <si>
    <t>Emission factor for CO</t>
  </si>
  <si>
    <t>Emission factor for SOx</t>
  </si>
  <si>
    <t>Emission factor for CO2</t>
  </si>
  <si>
    <t>Emission factor for PM</t>
  </si>
  <si>
    <t>Emission factor for CH4</t>
  </si>
  <si>
    <t>Emission factor for VOC</t>
  </si>
  <si>
    <t>Nox emissions</t>
  </si>
  <si>
    <t>CO emissions</t>
  </si>
  <si>
    <t>SOx emissions</t>
  </si>
  <si>
    <t>CO2 emissions</t>
  </si>
  <si>
    <t>PM emissions</t>
  </si>
  <si>
    <t>CH4 emissions</t>
  </si>
  <si>
    <t>VOC emissions</t>
  </si>
  <si>
    <t>2,2,2,2,3</t>
  </si>
  <si>
    <t>2,2,2,2,2</t>
  </si>
  <si>
    <t>1,1,2,2,2</t>
  </si>
  <si>
    <t>1,1,2,2,3</t>
  </si>
  <si>
    <t>http://www.halliburton.com/public/sdbs/sdbs_contents/Data_Sheets/H03038.pdf</t>
  </si>
  <si>
    <t>Halliburton</t>
  </si>
  <si>
    <t>Well casings are constructed of carbon steel.</t>
  </si>
  <si>
    <t>Assumption [7]</t>
  </si>
  <si>
    <t>Well construction materials</t>
  </si>
  <si>
    <t>Concrete, ready mix, R-5-0 [Concrete_Cement]</t>
  </si>
  <si>
    <t>Concrete</t>
  </si>
  <si>
    <t>API Casing Chart</t>
  </si>
  <si>
    <t>August 2009</t>
  </si>
  <si>
    <t>API casing chart provides linear densities for a range of diameters of steel casings used for oil/gas wells.</t>
  </si>
  <si>
    <t xml:space="preserve">EPA, 2007. Nonroad Diesel Equipment. www.epa.gov/nonroad-diesel (Accessed July 1, 2010) </t>
  </si>
  <si>
    <t>[Technosphere] Concrete used for well casing</t>
  </si>
  <si>
    <t>piece</t>
  </si>
  <si>
    <t>pcs</t>
  </si>
  <si>
    <t>((Drill_depth/Drill_speed)*Drill_power)</t>
  </si>
  <si>
    <t>kg/well</t>
  </si>
  <si>
    <t>MWh/well</t>
  </si>
  <si>
    <t>[MWh/kg] Drilling energy per well.</t>
  </si>
  <si>
    <t>[kg/kg] kg of diesel combusted per well.</t>
  </si>
  <si>
    <t>[kg/kg] kg of CO emissions per well.</t>
  </si>
  <si>
    <t>[kg/kg] kg of NOx emissions per well.</t>
  </si>
  <si>
    <t>[kg/kg] kg of SOx emissions per well.</t>
  </si>
  <si>
    <t>[kg/kg] kg of CO2 emissions per well.</t>
  </si>
  <si>
    <t>[kg/kg] kg of PM emissions per well.</t>
  </si>
  <si>
    <t>[kg/kg] kg of CH4 emissions per well.</t>
  </si>
  <si>
    <t>[kg/kg] kg of VOC emissions per well.</t>
  </si>
  <si>
    <t>2,4</t>
  </si>
  <si>
    <t xml:space="preserve">Most potential CO2 storage formations are at depths of less than 15,000 feet so they would be considered shallow wells. </t>
  </si>
  <si>
    <t>Abbreviations used throughout this DS:</t>
  </si>
  <si>
    <t>Parameter Scenarios</t>
  </si>
  <si>
    <t>Enter a Scenario ID below:</t>
  </si>
  <si>
    <t>Scenario ID</t>
  </si>
  <si>
    <t>[Units] Comments</t>
  </si>
  <si>
    <t>Scenario Descriptions:</t>
  </si>
  <si>
    <t>Well Types</t>
  </si>
  <si>
    <t>Water Production</t>
  </si>
  <si>
    <t>Strat Test</t>
  </si>
  <si>
    <t>Injection</t>
  </si>
  <si>
    <t>Water Disposal</t>
  </si>
  <si>
    <t>Above Seal Monitoring</t>
  </si>
  <si>
    <t>Groundwater Monitoring</t>
  </si>
  <si>
    <t>Vadose Zone Monitoring</t>
  </si>
  <si>
    <t>Geological Formation</t>
  </si>
  <si>
    <t>State</t>
  </si>
  <si>
    <t>Well Depth Information</t>
  </si>
  <si>
    <t>Strat Test (ft)</t>
  </si>
  <si>
    <t>Injection Well (ft)</t>
  </si>
  <si>
    <t xml:space="preserve">Monitoring Wells </t>
  </si>
  <si>
    <t>Water Wells</t>
  </si>
  <si>
    <t>In Reservoir (ft)</t>
  </si>
  <si>
    <t>Above Seal (ft)</t>
  </si>
  <si>
    <t>Groundwater (ft)</t>
  </si>
  <si>
    <t>Vadose Zone (ft)</t>
  </si>
  <si>
    <t>Water Production (ft)</t>
  </si>
  <si>
    <t>Water Disposal (ft)</t>
  </si>
  <si>
    <t>TX</t>
  </si>
  <si>
    <t>AL</t>
  </si>
  <si>
    <t>FL</t>
  </si>
  <si>
    <t>MS</t>
  </si>
  <si>
    <t>MT</t>
  </si>
  <si>
    <t>IL</t>
  </si>
  <si>
    <t>IN</t>
  </si>
  <si>
    <t>CA</t>
  </si>
  <si>
    <t>UT</t>
  </si>
  <si>
    <t>GA</t>
  </si>
  <si>
    <t>LA</t>
  </si>
  <si>
    <t>WY</t>
  </si>
  <si>
    <t>KY</t>
  </si>
  <si>
    <t>MD</t>
  </si>
  <si>
    <t>NM</t>
  </si>
  <si>
    <t>MI</t>
  </si>
  <si>
    <t>ND</t>
  </si>
  <si>
    <t>Average</t>
  </si>
  <si>
    <t>Median</t>
  </si>
  <si>
    <t>Minimum</t>
  </si>
  <si>
    <t>Maximum</t>
  </si>
  <si>
    <t xml:space="preserve"> In Reservoir Monitoring</t>
  </si>
  <si>
    <t>Well Depth - Median</t>
  </si>
  <si>
    <t>Well Depth - 10%</t>
  </si>
  <si>
    <t>Well Depth - 90%</t>
  </si>
  <si>
    <t>[m]</t>
  </si>
  <si>
    <t>CO2 Sequestration Saline Aquifer Well Construction</t>
  </si>
  <si>
    <t>CO2 Sequestration Well Construction and Installation</t>
  </si>
  <si>
    <t>Materials of construction and installation fuels and emissions for a well for underground storage of CO2</t>
  </si>
  <si>
    <t>Well Construction Materials - Test, Injection, Monitoring, Water</t>
  </si>
  <si>
    <t>Depth</t>
  </si>
  <si>
    <t>Casing Diameter</t>
  </si>
  <si>
    <t>Hole Diameter</t>
  </si>
  <si>
    <t>inches</t>
  </si>
  <si>
    <t>Casing OD</t>
  </si>
  <si>
    <t>Nominal Weight</t>
  </si>
  <si>
    <t>lbs/foot</t>
  </si>
  <si>
    <t>Variable</t>
  </si>
  <si>
    <t>cubic feet</t>
  </si>
  <si>
    <t>Conductor Casing, Carbon Steel</t>
  </si>
  <si>
    <t>Surface Casing, Carbon Steel</t>
  </si>
  <si>
    <t>Production Casing, Carbon Steel</t>
  </si>
  <si>
    <t>Conductor and Surface Casing</t>
  </si>
  <si>
    <t>lbs</t>
  </si>
  <si>
    <t>Carbon Steel Casing</t>
  </si>
  <si>
    <t>Annulus volume</t>
  </si>
  <si>
    <t>foot</t>
  </si>
  <si>
    <t>Conductor Section</t>
  </si>
  <si>
    <t>Surface Section</t>
  </si>
  <si>
    <t>Production Section</t>
  </si>
  <si>
    <t>cubic feet per foot of depth</t>
  </si>
  <si>
    <t>Concrete Density</t>
  </si>
  <si>
    <t>kg per cubic meter</t>
  </si>
  <si>
    <t>cubic meter</t>
  </si>
  <si>
    <t>Mass</t>
  </si>
  <si>
    <t>kg per meter of depth</t>
  </si>
  <si>
    <t>Prod_Case_dens</t>
  </si>
  <si>
    <t>Prod_Case_wt</t>
  </si>
  <si>
    <t>Total_Case_wt</t>
  </si>
  <si>
    <t>Other_Case_wt</t>
  </si>
  <si>
    <t>Prod_Case_wt+Other_Case_wt</t>
  </si>
  <si>
    <t>Prod_Conc_dens</t>
  </si>
  <si>
    <t>Other_Conc_wt</t>
  </si>
  <si>
    <t>Total_Conc_wt</t>
  </si>
  <si>
    <t>Prod_Case_dens*Drill_depth</t>
  </si>
  <si>
    <t>Prod_Conc_wt</t>
  </si>
  <si>
    <t>Prod_Conc_dens*Drill_depth</t>
  </si>
  <si>
    <t>Prod_Conc_wt+Other_Conc_wt</t>
  </si>
  <si>
    <t>[kg] Total weight of carbon steel well production casing</t>
  </si>
  <si>
    <t>[kg] Total weight of carbon steel well casing - includes conductor, surface, and production casing</t>
  </si>
  <si>
    <t>[kg] Total weight of concrete well production casing</t>
  </si>
  <si>
    <t>[kg] Total weight of concrete well casing - includes conductor, surface, and production casing</t>
  </si>
  <si>
    <t>[kg/m] Linear density of production casing - concrete</t>
  </si>
  <si>
    <t>[kg/m] Linear density of production casing - carbon steel</t>
  </si>
  <si>
    <t>Concrete fills the void between the casing walls and the drilled hole</t>
  </si>
  <si>
    <t>References [2] and [4]</t>
  </si>
  <si>
    <t>Reference [3], p. A-3</t>
  </si>
  <si>
    <t>1,3</t>
  </si>
  <si>
    <t>1,2,3</t>
  </si>
  <si>
    <t>NETL Saline Aquifer Storage Cost Model</t>
  </si>
  <si>
    <t>NETL</t>
  </si>
  <si>
    <t>API</t>
  </si>
  <si>
    <t>No Date</t>
  </si>
  <si>
    <t>http://www.api.org/environment-health-and-safety/environmental-performance/~/media/d68de1954b8e4905a961572b3d7a967a.ashx</t>
  </si>
  <si>
    <t>August 28, 2012</t>
  </si>
  <si>
    <t>CO2 injection well casing and drilled hole diameters and depths</t>
  </si>
  <si>
    <t>Density of concrete</t>
  </si>
  <si>
    <t>5,6</t>
  </si>
  <si>
    <t>5,7</t>
  </si>
  <si>
    <t>Well Depth Data</t>
  </si>
  <si>
    <t>Well types and depths required for saline aquifer sequestration</t>
  </si>
  <si>
    <t>Parameters for various scenarios where the unit process is used</t>
  </si>
  <si>
    <r>
      <t xml:space="preserve">This document should be cited as: NETL (2012). </t>
    </r>
    <r>
      <rPr>
        <i/>
        <sz val="10"/>
        <rFont val="Arial"/>
        <family val="2"/>
      </rPr>
      <t xml:space="preserve">NETL Life Cycle Inventory Data – CO2 Saline Aquifer Well Construction and Installation. </t>
    </r>
    <r>
      <rPr>
        <sz val="10"/>
        <rFont val="Arial"/>
        <family val="2"/>
      </rPr>
      <t>U.S. Department of Energy, National Energy Technology Laboratory. Last Updated: August 2012 (version 01). www.netl.doe.gov/energy-analyses (http://www.netl.doe.gov/energy-analyses)</t>
    </r>
  </si>
  <si>
    <t>Steel casing weight</t>
  </si>
  <si>
    <t>Concrete casing weight</t>
  </si>
  <si>
    <t>Summary of Carbon Dioxide Enhanced Oil Recovery (CO2 EOR) Injection Well Technology</t>
  </si>
  <si>
    <t>API. (n.d.). Summary of Carbon Dioxide Enhanced Oil Recovery (CO2 EOR) Injection Well Technology. API  Retrieved August 28, 2012, from http://www.api.org/environment-health-and-safety/environmental-performance/~/media/d68de1954b8e4905a961572b3d7a967a.ashx</t>
  </si>
  <si>
    <t>Prusinski, J. R., Marceua, M. L., &amp; VanGeem, M. G. (2004). Life Cycle Inventory of Slag Cement Concrete. Slag Cement Association  Retrieved August 28, 2012, from http://www.slagcement.org/Sustainability/pdf/Life%20Cycle%20Inventory%20of%20Slag%20Cement%20Concrete.pdf</t>
  </si>
  <si>
    <t>Prusinski, J. R.</t>
  </si>
  <si>
    <t>Marceua, M. L., &amp; VanGeem, M. G.</t>
  </si>
  <si>
    <t xml:space="preserve">Life Cycle Inventory of Slag Cement Concrete. </t>
  </si>
  <si>
    <t>Slag Cement Association</t>
  </si>
  <si>
    <t>http://www.slagcement.org/Sustainability/pdf/Life%20Cycle%20Inventory%20of%20Slag%20Cement%20Concrete.pdf</t>
  </si>
  <si>
    <t>Reference [5]</t>
  </si>
  <si>
    <t>Assumption [4]</t>
  </si>
  <si>
    <t>Assumption [6]</t>
  </si>
  <si>
    <t>Strat test well</t>
  </si>
  <si>
    <t>Injection well</t>
  </si>
  <si>
    <t>In-Reservoir Monitoring Well</t>
  </si>
  <si>
    <t>Above Seal Monitoring Well</t>
  </si>
  <si>
    <t>Groundwater Monitoring Well</t>
  </si>
  <si>
    <t>Vadose Zone Monitoring Well</t>
  </si>
  <si>
    <t>Water Production Well</t>
  </si>
  <si>
    <t>Water Disposal Well</t>
  </si>
  <si>
    <t>Well type, count, depth</t>
  </si>
  <si>
    <t>Assumption [8]</t>
  </si>
  <si>
    <t>Assumption [9]</t>
  </si>
  <si>
    <t>Conductor and Surface Section Concrete</t>
  </si>
  <si>
    <t>Vadose zone and groundwater monitoring wells are shallow compared to the other well types and thus only have production casing included, not staggered casing like the other wells which are designed to prevent migration into groundwater</t>
  </si>
  <si>
    <t>Reference [8]</t>
  </si>
  <si>
    <t>Well Depth for Saline Aquifer Sequestration</t>
  </si>
  <si>
    <t>Arbuckle</t>
  </si>
  <si>
    <t>Dakota</t>
  </si>
  <si>
    <t>Domengine</t>
  </si>
  <si>
    <t>Entrada</t>
  </si>
  <si>
    <t>Frio - All</t>
  </si>
  <si>
    <t>Frio - Lower</t>
  </si>
  <si>
    <t>Frio - Middle</t>
  </si>
  <si>
    <t>Frio - Upper</t>
  </si>
  <si>
    <t>Hermosa</t>
  </si>
  <si>
    <t>Lower Tuscaloosa</t>
  </si>
  <si>
    <t>Minnelusa</t>
  </si>
  <si>
    <t>Mokelumne River</t>
  </si>
  <si>
    <t>Mount Simon</t>
  </si>
  <si>
    <t>Nugget</t>
  </si>
  <si>
    <t>Paluxy</t>
  </si>
  <si>
    <t>Red River</t>
  </si>
  <si>
    <t>Repetto Sst</t>
  </si>
  <si>
    <t>St.Peter</t>
  </si>
  <si>
    <t>Wasatch</t>
  </si>
  <si>
    <t>Waste Gate</t>
  </si>
  <si>
    <t>Woodbine</t>
  </si>
  <si>
    <t>Formation Name</t>
  </si>
  <si>
    <t>meters</t>
  </si>
  <si>
    <t>feet</t>
  </si>
  <si>
    <t>Assumption [10]</t>
  </si>
  <si>
    <t>Casing concrete does not contain any slag and has a compressive strength of 5,000 psi</t>
  </si>
  <si>
    <t>Saline aquifer well types and depths</t>
  </si>
  <si>
    <t>Formations requiring more than 4 injection wells have been excluded due to potential pressure interactions that the NETL Saline Storage Cost Model is not equipped to accurately model</t>
  </si>
  <si>
    <t>Assumption [11]</t>
  </si>
  <si>
    <t>[m/h] Drilling rate, estimated from anecdotal account of the number of days to drill a well of 7000 feet.</t>
  </si>
  <si>
    <t>Halliburton. (2009). API Casing Chart  Retrieved August 29, 2012, from http://www.halliburton.com/public/sdbs/sdbs_contents/Data_Sheets/H03038.pdf</t>
  </si>
  <si>
    <t>Reum, D., Dahlem, J., &amp; Pollock, J. (2008). Four-blade bit helps reduce drilling time by as much as half. World Oil  Retrieved August 29, 2012, from http://www.worldoil.com/September-2008-Four-blade-bit-helps-reduce-drilling-time-by-as-much-as-half.html</t>
  </si>
  <si>
    <t>Drill speed</t>
  </si>
  <si>
    <t>Drilling rig engine horsepower</t>
  </si>
  <si>
    <t>Casing diameter is the same for all well types (injection, monitoring, water production/disposal, test)</t>
  </si>
  <si>
    <t>1,2,3,4</t>
  </si>
  <si>
    <t>[kg]</t>
  </si>
  <si>
    <t>[m] Well depth is highly variable, depending on reservoir. BASED ON WELL TYPE CHOSEN IN "PS" TAB OF DS.</t>
  </si>
  <si>
    <t>[kg] Total weight of concrete well conductor and surface casing, not applicable to groundwater and vadose zone monitoring wells. BASED ON WELL TYPE CHOSEN IN "PS" TAB OF DS.</t>
  </si>
  <si>
    <t>[kg] Total weight of carbon steel well conductor and surface casing, not applicable to groundwater and vadose zone monitoring wells. BASED ON WELL TYPE CHOSEN IN "PS" TAB OF DS.</t>
  </si>
  <si>
    <t>kg per foot of depth</t>
  </si>
  <si>
    <t>Concrete Casing - Conductor and Surface Sections</t>
  </si>
  <si>
    <t>Steel Casing - Conductor and Surface Sections</t>
  </si>
  <si>
    <t>Internal - unreleased</t>
  </si>
  <si>
    <t xml:space="preserve">NETL. (unreleased). Saline Storage Cost Model. (internal) Pittsburgh, PA: National Energy Technology Laboratory  </t>
  </si>
  <si>
    <t>This unit process is composed of this document and the file, DF_Stage3_C_Well_Construction_CO2_Seq_2012.01.docx, which provides additional details regarding calculations, data quality, and references as relevant.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</si>
</sst>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mmm\-yyyy"/>
    <numFmt numFmtId="168" formatCode="mmm\ dd\,\ yyyy"/>
    <numFmt numFmtId="169" formatCode="yyyy"/>
    <numFmt numFmtId="170" formatCode="m/d/yy\ h:mm"/>
    <numFmt numFmtId="171" formatCode="0.0000"/>
    <numFmt numFmtId="172" formatCode="[$-409]dddd\,\ mmmm\ dd\,\ yyyy"/>
    <numFmt numFmtId="173" formatCode="[$-409]h:mm:ss\ AM/PM"/>
    <numFmt numFmtId="174" formatCode="_(* #,##0.0_);_(* \(#,##0.0\);_(* &quot;-&quot;??_);_(@_)"/>
    <numFmt numFmtId="175" formatCode="_(* #,##0_);_(* \(#,##0\);_(* &quot;-&quot;??_);_(@_)"/>
    <numFmt numFmtId="176" formatCode="0.0000000"/>
    <numFmt numFmtId="177" formatCode="0.000000"/>
    <numFmt numFmtId="178" formatCode="0.00000"/>
    <numFmt numFmtId="179" formatCode="0.000"/>
    <numFmt numFmtId="180" formatCode="0.0"/>
    <numFmt numFmtId="181" formatCode="0.000E+00"/>
    <numFmt numFmtId="182" formatCode="&quot;Yes&quot;;&quot;Yes&quot;;&quot;No&quot;"/>
    <numFmt numFmtId="183" formatCode="&quot;True&quot;;&quot;True&quot;;&quot;False&quot;"/>
    <numFmt numFmtId="184" formatCode="&quot;On&quot;;&quot;On&quot;;&quot;Off&quot;"/>
    <numFmt numFmtId="185" formatCode="[$€-2]\ #,##0.00_);[Red]\([$€-2]\ #,##0.00\)"/>
  </numFmts>
  <fonts count="7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9"/>
      <name val="Tahoma"/>
      <family val="2"/>
    </font>
    <font>
      <b/>
      <sz val="9"/>
      <name val="Tahoma"/>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b/>
      <sz val="14"/>
      <color indexed="8"/>
      <name val="Calibri"/>
      <family val="2"/>
    </font>
    <font>
      <b/>
      <i/>
      <sz val="10"/>
      <color indexed="8"/>
      <name val="Arial"/>
      <family val="2"/>
    </font>
    <font>
      <b/>
      <i/>
      <sz val="11"/>
      <color indexed="8"/>
      <name val="Calibri"/>
      <family val="2"/>
    </font>
    <font>
      <sz val="11"/>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
      <b/>
      <sz val="14"/>
      <color theme="1"/>
      <name val="Calibri"/>
      <family val="2"/>
    </font>
    <font>
      <b/>
      <i/>
      <sz val="10"/>
      <color theme="1"/>
      <name val="Arial"/>
      <family val="2"/>
    </font>
    <font>
      <b/>
      <i/>
      <sz val="11"/>
      <color theme="1"/>
      <name val="Calibri"/>
      <family val="2"/>
    </font>
    <font>
      <b/>
      <sz val="8"/>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99C2FF"/>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style="medium"/>
    </border>
    <border>
      <left/>
      <right style="medium"/>
      <top style="thin"/>
      <bottom style="thin"/>
    </border>
    <border>
      <left style="medium"/>
      <right/>
      <top/>
      <bottom/>
    </border>
    <border>
      <left style="medium"/>
      <right/>
      <top/>
      <bottom style="medium"/>
    </border>
    <border>
      <left style="medium"/>
      <right/>
      <top style="medium"/>
      <bottom/>
    </border>
    <border>
      <left/>
      <right style="medium"/>
      <top style="medium"/>
      <bottom style="thin"/>
    </border>
    <border>
      <left/>
      <right/>
      <top style="thin"/>
      <bottom style="medium"/>
    </border>
    <border>
      <left/>
      <right style="medium"/>
      <top style="thin"/>
      <bottom style="medium"/>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13" fillId="25" borderId="0" applyNumberFormat="0" applyBorder="0" applyAlignment="0" applyProtection="0"/>
    <xf numFmtId="0" fontId="49" fillId="26" borderId="0" applyNumberFormat="0" applyBorder="0" applyAlignment="0" applyProtection="0"/>
    <xf numFmtId="0" fontId="13" fillId="17" borderId="0" applyNumberFormat="0" applyBorder="0" applyAlignment="0" applyProtection="0"/>
    <xf numFmtId="0" fontId="49" fillId="27" borderId="0" applyNumberFormat="0" applyBorder="0" applyAlignment="0" applyProtection="0"/>
    <xf numFmtId="0" fontId="13" fillId="19" borderId="0" applyNumberFormat="0" applyBorder="0" applyAlignment="0" applyProtection="0"/>
    <xf numFmtId="0" fontId="49" fillId="28" borderId="0" applyNumberFormat="0" applyBorder="0" applyAlignment="0" applyProtection="0"/>
    <xf numFmtId="0" fontId="13" fillId="29" borderId="0" applyNumberFormat="0" applyBorder="0" applyAlignment="0" applyProtection="0"/>
    <xf numFmtId="0" fontId="49" fillId="30" borderId="0" applyNumberFormat="0" applyBorder="0" applyAlignment="0" applyProtection="0"/>
    <xf numFmtId="0" fontId="13" fillId="31" borderId="0" applyNumberFormat="0" applyBorder="0" applyAlignment="0" applyProtection="0"/>
    <xf numFmtId="0" fontId="49" fillId="32" borderId="0" applyNumberFormat="0" applyBorder="0" applyAlignment="0" applyProtection="0"/>
    <xf numFmtId="0" fontId="13" fillId="33" borderId="0" applyNumberFormat="0" applyBorder="0" applyAlignment="0" applyProtection="0"/>
    <xf numFmtId="0" fontId="49" fillId="34" borderId="0" applyNumberFormat="0" applyBorder="0" applyAlignment="0" applyProtection="0"/>
    <xf numFmtId="0" fontId="13" fillId="35" borderId="0" applyNumberFormat="0" applyBorder="0" applyAlignment="0" applyProtection="0"/>
    <xf numFmtId="0" fontId="49" fillId="36" borderId="0" applyNumberFormat="0" applyBorder="0" applyAlignment="0" applyProtection="0"/>
    <xf numFmtId="0" fontId="13" fillId="37" borderId="0" applyNumberFormat="0" applyBorder="0" applyAlignment="0" applyProtection="0"/>
    <xf numFmtId="0" fontId="49" fillId="38" borderId="0" applyNumberFormat="0" applyBorder="0" applyAlignment="0" applyProtection="0"/>
    <xf numFmtId="0" fontId="13" fillId="39" borderId="0" applyNumberFormat="0" applyBorder="0" applyAlignment="0" applyProtection="0"/>
    <xf numFmtId="0" fontId="49" fillId="40" borderId="0" applyNumberFormat="0" applyBorder="0" applyAlignment="0" applyProtection="0"/>
    <xf numFmtId="0" fontId="13" fillId="29" borderId="0" applyNumberFormat="0" applyBorder="0" applyAlignment="0" applyProtection="0"/>
    <xf numFmtId="0" fontId="49" fillId="41" borderId="0" applyNumberFormat="0" applyBorder="0" applyAlignment="0" applyProtection="0"/>
    <xf numFmtId="0" fontId="13" fillId="31" borderId="0" applyNumberFormat="0" applyBorder="0" applyAlignment="0" applyProtection="0"/>
    <xf numFmtId="0" fontId="49" fillId="42" borderId="0" applyNumberFormat="0" applyBorder="0" applyAlignment="0" applyProtection="0"/>
    <xf numFmtId="0" fontId="13" fillId="43" borderId="0" applyNumberFormat="0" applyBorder="0" applyAlignment="0" applyProtection="0"/>
    <xf numFmtId="0" fontId="50" fillId="44" borderId="0" applyNumberFormat="0" applyBorder="0" applyAlignment="0" applyProtection="0"/>
    <xf numFmtId="0" fontId="14" fillId="5" borderId="0" applyNumberFormat="0" applyBorder="0" applyAlignment="0" applyProtection="0"/>
    <xf numFmtId="0" fontId="51" fillId="45" borderId="1" applyNumberFormat="0" applyAlignment="0" applyProtection="0"/>
    <xf numFmtId="0" fontId="15" fillId="46" borderId="2" applyNumberFormat="0" applyAlignment="0" applyProtection="0"/>
    <xf numFmtId="0" fontId="52"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2" fillId="0" borderId="0" applyFont="0" applyFill="0" applyBorder="0" applyAlignment="0" applyProtection="0"/>
    <xf numFmtId="166" fontId="6"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49" borderId="0" applyNumberFormat="0" applyBorder="0" applyAlignment="0" applyProtection="0"/>
    <xf numFmtId="0" fontId="18" fillId="7" borderId="0" applyNumberFormat="0" applyBorder="0" applyAlignment="0" applyProtection="0"/>
    <xf numFmtId="0" fontId="55" fillId="0" borderId="5" applyNumberFormat="0" applyFill="0" applyAlignment="0" applyProtection="0"/>
    <xf numFmtId="0" fontId="19" fillId="0" borderId="6" applyNumberFormat="0" applyFill="0" applyAlignment="0" applyProtection="0"/>
    <xf numFmtId="0" fontId="56" fillId="0" borderId="7" applyNumberFormat="0" applyFill="0" applyAlignment="0" applyProtection="0"/>
    <xf numFmtId="0" fontId="20" fillId="0" borderId="8" applyNumberFormat="0" applyFill="0" applyAlignment="0" applyProtection="0"/>
    <xf numFmtId="0" fontId="57" fillId="0" borderId="9" applyNumberFormat="0" applyFill="0" applyAlignment="0" applyProtection="0"/>
    <xf numFmtId="0" fontId="21" fillId="0" borderId="10" applyNumberFormat="0" applyFill="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58" fillId="50" borderId="1" applyNumberFormat="0" applyAlignment="0" applyProtection="0"/>
    <xf numFmtId="0" fontId="22" fillId="13" borderId="2" applyNumberFormat="0" applyAlignment="0" applyProtection="0"/>
    <xf numFmtId="0" fontId="59" fillId="0" borderId="11" applyNumberFormat="0" applyFill="0" applyAlignment="0" applyProtection="0"/>
    <xf numFmtId="0" fontId="23" fillId="0" borderId="12"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61" fillId="45" borderId="15" applyNumberFormat="0" applyAlignment="0" applyProtection="0"/>
    <xf numFmtId="0" fontId="25"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68" fontId="2" fillId="0" borderId="0" applyFill="0" applyBorder="0" applyAlignment="0" applyProtection="0"/>
    <xf numFmtId="167" fontId="2" fillId="0" borderId="0" applyFill="0" applyBorder="0" applyAlignment="0" applyProtection="0"/>
    <xf numFmtId="169"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6"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62" fillId="0" borderId="0" applyNumberFormat="0" applyFill="0" applyBorder="0" applyAlignment="0" applyProtection="0"/>
    <xf numFmtId="0" fontId="27" fillId="0" borderId="0" applyNumberFormat="0" applyFill="0" applyBorder="0" applyAlignment="0" applyProtection="0"/>
    <xf numFmtId="0" fontId="63" fillId="0" borderId="20" applyNumberFormat="0" applyFill="0" applyAlignment="0" applyProtection="0"/>
    <xf numFmtId="0" fontId="28" fillId="0" borderId="21" applyNumberFormat="0" applyFill="0" applyAlignment="0" applyProtection="0"/>
    <xf numFmtId="0" fontId="64" fillId="0" borderId="0" applyNumberFormat="0" applyFill="0" applyBorder="0" applyAlignment="0" applyProtection="0"/>
    <xf numFmtId="0" fontId="29" fillId="0" borderId="0" applyNumberFormat="0" applyFill="0" applyBorder="0" applyAlignment="0" applyProtection="0"/>
    <xf numFmtId="165" fontId="2" fillId="0" borderId="0">
      <alignment horizontal="center" vertical="center"/>
      <protection/>
    </xf>
  </cellStyleXfs>
  <cellXfs count="366">
    <xf numFmtId="0" fontId="0" fillId="0" borderId="0" xfId="0" applyFont="1" applyAlignment="1">
      <alignment/>
    </xf>
    <xf numFmtId="0" fontId="2" fillId="0" borderId="0" xfId="95">
      <alignment/>
      <protection/>
    </xf>
    <xf numFmtId="0" fontId="3" fillId="46" borderId="0" xfId="95" applyFont="1" applyFill="1" applyAlignment="1">
      <alignment vertical="top" wrapText="1"/>
      <protection/>
    </xf>
    <xf numFmtId="0" fontId="2" fillId="46" borderId="0" xfId="95" applyFill="1" applyAlignment="1">
      <alignment vertical="top" wrapText="1"/>
      <protection/>
    </xf>
    <xf numFmtId="0" fontId="2" fillId="0" borderId="0" xfId="95" applyAlignment="1">
      <alignment vertical="top" wrapText="1"/>
      <protection/>
    </xf>
    <xf numFmtId="0" fontId="3" fillId="0" borderId="0" xfId="95" applyFont="1" applyAlignment="1">
      <alignment vertical="top" wrapText="1"/>
      <protection/>
    </xf>
    <xf numFmtId="0" fontId="2" fillId="48" borderId="0" xfId="95" applyFill="1" applyAlignment="1">
      <alignment vertical="top" wrapText="1"/>
      <protection/>
    </xf>
    <xf numFmtId="0" fontId="2" fillId="0" borderId="0" xfId="95" applyFill="1" applyAlignment="1" applyProtection="1">
      <alignment vertical="top" wrapText="1"/>
      <protection locked="0"/>
    </xf>
    <xf numFmtId="0" fontId="2" fillId="0" borderId="0" xfId="95" applyFill="1" applyProtection="1">
      <alignment/>
      <protection locked="0"/>
    </xf>
    <xf numFmtId="49" fontId="2" fillId="0" borderId="0" xfId="95" applyNumberFormat="1" applyFill="1" applyAlignment="1" applyProtection="1">
      <alignment vertical="top" wrapText="1"/>
      <protection locked="0"/>
    </xf>
    <xf numFmtId="49" fontId="2" fillId="0" borderId="0" xfId="95" applyNumberFormat="1" applyFill="1" applyProtection="1">
      <alignment/>
      <protection locked="0"/>
    </xf>
    <xf numFmtId="0" fontId="3" fillId="13" borderId="0" xfId="95" applyFont="1" applyFill="1" applyAlignment="1" applyProtection="1">
      <alignment vertical="top" wrapText="1"/>
      <protection hidden="1"/>
    </xf>
    <xf numFmtId="0" fontId="2" fillId="0" borderId="0" xfId="95" applyFill="1">
      <alignment/>
      <protection/>
    </xf>
    <xf numFmtId="0" fontId="12" fillId="0" borderId="0" xfId="95" applyFont="1">
      <alignment/>
      <protection/>
    </xf>
    <xf numFmtId="0" fontId="3" fillId="13" borderId="0" xfId="95" applyFont="1" applyFill="1" applyAlignment="1" applyProtection="1">
      <alignment horizontal="center" vertical="top" wrapText="1"/>
      <protection hidden="1"/>
    </xf>
    <xf numFmtId="0" fontId="65" fillId="0" borderId="0" xfId="95" applyFont="1" applyFill="1" applyAlignment="1">
      <alignment horizontal="center"/>
      <protection/>
    </xf>
    <xf numFmtId="0" fontId="2" fillId="0" borderId="0" xfId="95" applyFont="1" applyFill="1" applyAlignment="1">
      <alignment vertical="top" wrapText="1"/>
      <protection/>
    </xf>
    <xf numFmtId="0" fontId="2" fillId="0" borderId="0" xfId="95" applyFont="1" applyFill="1" applyAlignment="1" applyProtection="1">
      <alignment vertical="top" wrapText="1"/>
      <protection locked="0"/>
    </xf>
    <xf numFmtId="0" fontId="2" fillId="58" borderId="0" xfId="95" applyFill="1" applyAlignment="1" applyProtection="1">
      <alignment vertical="top" wrapText="1"/>
      <protection locked="0"/>
    </xf>
    <xf numFmtId="0" fontId="2" fillId="58" borderId="0" xfId="95" applyFill="1" applyProtection="1">
      <alignment/>
      <protection locked="0"/>
    </xf>
    <xf numFmtId="0" fontId="11" fillId="58" borderId="0" xfId="95" applyFont="1" applyFill="1" applyProtection="1">
      <alignment/>
      <protection locked="0"/>
    </xf>
    <xf numFmtId="49" fontId="2" fillId="58" borderId="0" xfId="95" applyNumberFormat="1" applyFill="1" applyAlignment="1" applyProtection="1">
      <alignment vertical="top" wrapText="1"/>
      <protection locked="0"/>
    </xf>
    <xf numFmtId="49" fontId="2" fillId="58" borderId="0" xfId="95" applyNumberFormat="1" applyFill="1" applyProtection="1">
      <alignment/>
      <protection locked="0"/>
    </xf>
    <xf numFmtId="0" fontId="11" fillId="58" borderId="0" xfId="95" applyFont="1" applyFill="1" applyAlignment="1" applyProtection="1">
      <alignment vertical="top" wrapText="1"/>
      <protection locked="0"/>
    </xf>
    <xf numFmtId="0" fontId="9" fillId="46" borderId="0" xfId="95" applyFont="1" applyFill="1" applyAlignment="1">
      <alignment horizontal="left" vertical="top" wrapText="1"/>
      <protection/>
    </xf>
    <xf numFmtId="0" fontId="2" fillId="46" borderId="0" xfId="95" applyFill="1" applyAlignment="1">
      <alignment horizontal="left" vertical="top" wrapText="1"/>
      <protection/>
    </xf>
    <xf numFmtId="0" fontId="3" fillId="13" borderId="0" xfId="95" applyFont="1" applyFill="1" applyAlignment="1" applyProtection="1">
      <alignment horizontal="left" vertical="top" wrapText="1"/>
      <protection hidden="1"/>
    </xf>
    <xf numFmtId="0" fontId="2" fillId="0" borderId="0" xfId="95" applyFill="1" applyAlignment="1" applyProtection="1">
      <alignment horizontal="left" vertical="top" wrapText="1"/>
      <protection locked="0"/>
    </xf>
    <xf numFmtId="0" fontId="10" fillId="0" borderId="0" xfId="95" applyFont="1" applyFill="1" applyAlignment="1" applyProtection="1">
      <alignment horizontal="left" vertical="top" wrapText="1"/>
      <protection locked="0"/>
    </xf>
    <xf numFmtId="0" fontId="2" fillId="58" borderId="0" xfId="95" applyFill="1" applyAlignment="1" applyProtection="1">
      <alignment horizontal="left" vertical="top" wrapText="1"/>
      <protection locked="0"/>
    </xf>
    <xf numFmtId="49" fontId="2" fillId="0" borderId="0" xfId="95" applyNumberFormat="1" applyFill="1" applyAlignment="1" applyProtection="1">
      <alignment horizontal="left" vertical="top" wrapText="1"/>
      <protection locked="0"/>
    </xf>
    <xf numFmtId="49" fontId="2" fillId="58" borderId="0" xfId="95" applyNumberFormat="1" applyFill="1" applyAlignment="1" applyProtection="1">
      <alignment horizontal="left" vertical="top" wrapText="1"/>
      <protection locked="0"/>
    </xf>
    <xf numFmtId="0" fontId="10" fillId="58" borderId="0" xfId="95" applyFont="1" applyFill="1" applyAlignment="1" applyProtection="1">
      <alignment horizontal="left"/>
      <protection locked="0"/>
    </xf>
    <xf numFmtId="0" fontId="11" fillId="58" borderId="0" xfId="95" applyFont="1" applyFill="1" applyAlignment="1" applyProtection="1">
      <alignment horizontal="left" vertical="top" wrapText="1"/>
      <protection locked="0"/>
    </xf>
    <xf numFmtId="0" fontId="2" fillId="48" borderId="0" xfId="95" applyFill="1" applyAlignment="1">
      <alignment horizontal="left" vertical="top" wrapText="1"/>
      <protection/>
    </xf>
    <xf numFmtId="0" fontId="2" fillId="0" borderId="0" xfId="95" applyAlignment="1">
      <alignment horizontal="left" vertical="top" wrapText="1"/>
      <protection/>
    </xf>
    <xf numFmtId="0" fontId="3" fillId="0" borderId="0" xfId="95" applyFont="1" applyAlignment="1">
      <alignment horizontal="left" vertical="top" wrapText="1"/>
      <protection/>
    </xf>
    <xf numFmtId="0" fontId="5" fillId="0" borderId="0" xfId="95" applyFont="1" applyAlignment="1">
      <alignment horizontal="left"/>
      <protection/>
    </xf>
    <xf numFmtId="0" fontId="2" fillId="0" borderId="0" xfId="95" applyAlignment="1">
      <alignment horizontal="left"/>
      <protection/>
    </xf>
    <xf numFmtId="0" fontId="4" fillId="0" borderId="0" xfId="95" applyFont="1" applyFill="1" applyAlignment="1">
      <alignment wrapText="1"/>
      <protection/>
    </xf>
    <xf numFmtId="0" fontId="0" fillId="0" borderId="0" xfId="0" applyAlignment="1">
      <alignment/>
    </xf>
    <xf numFmtId="0" fontId="30" fillId="52" borderId="0" xfId="95" applyFont="1" applyFill="1" applyAlignment="1">
      <alignment/>
      <protection/>
    </xf>
    <xf numFmtId="0" fontId="2" fillId="52" borderId="0" xfId="95" applyFill="1">
      <alignment/>
      <protection/>
    </xf>
    <xf numFmtId="0" fontId="3" fillId="46" borderId="22" xfId="95" applyFont="1" applyFill="1" applyBorder="1" applyAlignment="1">
      <alignment horizontal="left" vertical="center"/>
      <protection/>
    </xf>
    <xf numFmtId="0" fontId="3" fillId="46" borderId="22" xfId="95" applyFont="1" applyFill="1" applyBorder="1" applyAlignment="1">
      <alignment horizontal="left" vertical="center" wrapText="1"/>
      <protection/>
    </xf>
    <xf numFmtId="0" fontId="3" fillId="52" borderId="0" xfId="95" applyFont="1" applyFill="1">
      <alignment/>
      <protection/>
    </xf>
    <xf numFmtId="0" fontId="2" fillId="52" borderId="0" xfId="95" applyFont="1" applyFill="1">
      <alignment/>
      <protection/>
    </xf>
    <xf numFmtId="0" fontId="2" fillId="59" borderId="0" xfId="95" applyFont="1" applyFill="1">
      <alignment/>
      <protection/>
    </xf>
    <xf numFmtId="0" fontId="2" fillId="59" borderId="0" xfId="95" applyFill="1">
      <alignment/>
      <protection/>
    </xf>
    <xf numFmtId="0" fontId="2" fillId="0" borderId="23" xfId="95" applyBorder="1" applyAlignment="1" applyProtection="1">
      <alignment/>
      <protection locked="0"/>
    </xf>
    <xf numFmtId="0" fontId="2" fillId="0" borderId="24" xfId="95" applyBorder="1" applyProtection="1">
      <alignment/>
      <protection locked="0"/>
    </xf>
    <xf numFmtId="0" fontId="2" fillId="52" borderId="0" xfId="95" applyFill="1" applyAlignment="1">
      <alignment horizontal="center"/>
      <protection/>
    </xf>
    <xf numFmtId="0" fontId="2" fillId="52" borderId="0" xfId="95" applyFill="1" applyAlignment="1">
      <alignment horizontal="right"/>
      <protection/>
    </xf>
    <xf numFmtId="0" fontId="2" fillId="0" borderId="25" xfId="95" applyFill="1" applyBorder="1">
      <alignment/>
      <protection/>
    </xf>
    <xf numFmtId="0" fontId="2" fillId="0" borderId="26" xfId="95" applyFill="1" applyBorder="1">
      <alignment/>
      <protection/>
    </xf>
    <xf numFmtId="0" fontId="2" fillId="52" borderId="0" xfId="95" applyFill="1" applyBorder="1" applyAlignment="1">
      <alignment vertical="top" wrapText="1"/>
      <protection/>
    </xf>
    <xf numFmtId="0" fontId="31" fillId="52" borderId="0" xfId="95" applyFont="1" applyFill="1">
      <alignment/>
      <protection/>
    </xf>
    <xf numFmtId="0" fontId="31" fillId="0" borderId="0" xfId="95" applyFont="1">
      <alignment/>
      <protection/>
    </xf>
    <xf numFmtId="0" fontId="11" fillId="52" borderId="0" xfId="95" applyFont="1" applyFill="1" applyAlignment="1">
      <alignment horizontal="center"/>
      <protection/>
    </xf>
    <xf numFmtId="0" fontId="3" fillId="46" borderId="27" xfId="95" applyFont="1" applyFill="1" applyBorder="1" applyAlignment="1">
      <alignment horizontal="center"/>
      <protection/>
    </xf>
    <xf numFmtId="0" fontId="3" fillId="60" borderId="27" xfId="95" applyFont="1" applyFill="1" applyBorder="1">
      <alignment/>
      <protection/>
    </xf>
    <xf numFmtId="0" fontId="2" fillId="60" borderId="27" xfId="95" applyFill="1" applyBorder="1">
      <alignment/>
      <protection/>
    </xf>
    <xf numFmtId="0" fontId="2" fillId="60" borderId="27" xfId="95" applyFill="1" applyBorder="1" applyAlignment="1">
      <alignment horizontal="left"/>
      <protection/>
    </xf>
    <xf numFmtId="0" fontId="2" fillId="60" borderId="28" xfId="95" applyFill="1" applyBorder="1" applyAlignment="1">
      <alignment/>
      <protection/>
    </xf>
    <xf numFmtId="0" fontId="2" fillId="60" borderId="23" xfId="95" applyFill="1" applyBorder="1" applyAlignment="1">
      <alignment/>
      <protection/>
    </xf>
    <xf numFmtId="0" fontId="2" fillId="0" borderId="27" xfId="95" applyBorder="1" applyAlignment="1" applyProtection="1">
      <alignment vertical="top"/>
      <protection locked="0"/>
    </xf>
    <xf numFmtId="0" fontId="2" fillId="0" borderId="27" xfId="95" applyBorder="1" applyAlignment="1" applyProtection="1">
      <alignment horizontal="center" vertical="top"/>
      <protection locked="0"/>
    </xf>
    <xf numFmtId="0" fontId="2" fillId="0" borderId="27" xfId="95" applyBorder="1" applyAlignment="1" applyProtection="1">
      <alignment vertical="top" wrapText="1"/>
      <protection locked="0"/>
    </xf>
    <xf numFmtId="0" fontId="3" fillId="60" borderId="27" xfId="95" applyFont="1" applyFill="1" applyBorder="1" applyAlignment="1">
      <alignment vertical="top"/>
      <protection/>
    </xf>
    <xf numFmtId="0" fontId="2" fillId="60" borderId="27" xfId="95" applyFill="1" applyBorder="1" applyAlignment="1">
      <alignment vertical="top"/>
      <protection/>
    </xf>
    <xf numFmtId="0" fontId="2" fillId="60" borderId="27" xfId="95" applyFill="1" applyBorder="1" applyAlignment="1">
      <alignment horizontal="center" vertical="top"/>
      <protection/>
    </xf>
    <xf numFmtId="0" fontId="2" fillId="60" borderId="27" xfId="95" applyFill="1" applyBorder="1" applyAlignment="1">
      <alignment vertical="top" wrapText="1"/>
      <protection/>
    </xf>
    <xf numFmtId="0" fontId="2" fillId="60" borderId="27" xfId="95" applyFont="1" applyFill="1" applyBorder="1" applyAlignment="1">
      <alignment vertical="top"/>
      <protection/>
    </xf>
    <xf numFmtId="0" fontId="2" fillId="60" borderId="27" xfId="95" applyFill="1" applyBorder="1" applyAlignment="1" applyProtection="1">
      <alignment vertical="top"/>
      <protection hidden="1"/>
    </xf>
    <xf numFmtId="0" fontId="4" fillId="52" borderId="0" xfId="95" applyFont="1" applyFill="1">
      <alignment/>
      <protection/>
    </xf>
    <xf numFmtId="0" fontId="3" fillId="0" borderId="0" xfId="95" applyFont="1">
      <alignment/>
      <protection/>
    </xf>
    <xf numFmtId="0" fontId="5" fillId="52" borderId="0" xfId="95" applyFont="1" applyFill="1">
      <alignment/>
      <protection/>
    </xf>
    <xf numFmtId="0" fontId="2" fillId="0" borderId="0" xfId="95" applyFont="1" applyFill="1" applyAlignment="1" applyProtection="1">
      <alignment horizontal="left" vertical="top" wrapText="1"/>
      <protection locked="0"/>
    </xf>
    <xf numFmtId="0" fontId="2" fillId="58" borderId="0" xfId="95" applyFont="1" applyFill="1" applyAlignment="1" applyProtection="1">
      <alignment horizontal="left" vertical="top" wrapText="1"/>
      <protection locked="0"/>
    </xf>
    <xf numFmtId="0" fontId="2" fillId="58" borderId="0" xfId="95" applyFont="1" applyFill="1" applyAlignment="1" applyProtection="1">
      <alignment vertical="top" wrapText="1"/>
      <protection locked="0"/>
    </xf>
    <xf numFmtId="49" fontId="2" fillId="0" borderId="0" xfId="95" applyNumberFormat="1" applyFont="1" applyFill="1" applyAlignment="1" applyProtection="1">
      <alignment horizontal="left" vertical="top" wrapText="1"/>
      <protection locked="0"/>
    </xf>
    <xf numFmtId="0" fontId="2" fillId="58" borderId="0" xfId="88" applyFont="1" applyFill="1" applyAlignment="1" applyProtection="1">
      <alignment horizontal="left" vertical="top" wrapText="1"/>
      <protection locked="0"/>
    </xf>
    <xf numFmtId="0" fontId="2" fillId="0" borderId="0" xfId="95" applyFont="1">
      <alignment/>
      <protection/>
    </xf>
    <xf numFmtId="49" fontId="2" fillId="58" borderId="0" xfId="95" applyNumberFormat="1" applyFont="1" applyFill="1" applyAlignment="1" applyProtection="1">
      <alignment horizontal="left" vertical="top" wrapText="1"/>
      <protection locked="0"/>
    </xf>
    <xf numFmtId="0" fontId="2" fillId="58" borderId="0" xfId="95" applyNumberFormat="1" applyFont="1" applyFill="1" applyAlignment="1" applyProtection="1">
      <alignment horizontal="left" vertical="top" wrapText="1"/>
      <protection locked="0"/>
    </xf>
    <xf numFmtId="0" fontId="2" fillId="58" borderId="0" xfId="95" applyFont="1" applyFill="1" applyProtection="1">
      <alignment/>
      <protection locked="0"/>
    </xf>
    <xf numFmtId="0" fontId="32" fillId="0" borderId="0" xfId="95" applyFont="1" applyFill="1">
      <alignment/>
      <protection/>
    </xf>
    <xf numFmtId="0" fontId="2" fillId="0" borderId="0" xfId="95" applyFont="1" applyAlignment="1">
      <alignment horizontal="left" wrapText="1"/>
      <protection/>
    </xf>
    <xf numFmtId="0" fontId="3" fillId="0" borderId="27" xfId="95" applyFont="1" applyBorder="1" applyAlignment="1">
      <alignment horizontal="left"/>
      <protection/>
    </xf>
    <xf numFmtId="0" fontId="2" fillId="0" borderId="27" xfId="95" applyFont="1" applyBorder="1" applyAlignment="1">
      <alignment horizontal="left" wrapText="1"/>
      <protection/>
    </xf>
    <xf numFmtId="0" fontId="2" fillId="0" borderId="27" xfId="95" applyFont="1" applyBorder="1" applyAlignment="1">
      <alignment horizontal="left"/>
      <protection/>
    </xf>
    <xf numFmtId="0" fontId="2" fillId="61" borderId="27" xfId="95" applyFont="1" applyFill="1" applyBorder="1" applyAlignment="1">
      <alignment horizontal="left" wrapText="1"/>
      <protection/>
    </xf>
    <xf numFmtId="0" fontId="2" fillId="0" borderId="27" xfId="95" applyFont="1" applyBorder="1">
      <alignment/>
      <protection/>
    </xf>
    <xf numFmtId="0" fontId="2" fillId="0" borderId="27" xfId="95" applyBorder="1">
      <alignment/>
      <protection/>
    </xf>
    <xf numFmtId="0" fontId="2" fillId="0" borderId="27" xfId="95" applyBorder="1" applyAlignment="1">
      <alignment horizontal="left"/>
      <protection/>
    </xf>
    <xf numFmtId="0" fontId="3" fillId="59" borderId="27" xfId="95" applyFont="1" applyFill="1" applyBorder="1" applyAlignment="1">
      <alignment horizontal="left" wrapText="1"/>
      <protection/>
    </xf>
    <xf numFmtId="0" fontId="33" fillId="62" borderId="0" xfId="95" applyFont="1" applyFill="1">
      <alignment/>
      <protection/>
    </xf>
    <xf numFmtId="0" fontId="2" fillId="62" borderId="0" xfId="95" applyFill="1">
      <alignment/>
      <protection/>
    </xf>
    <xf numFmtId="0" fontId="3" fillId="15" borderId="29" xfId="95" applyFont="1" applyFill="1" applyBorder="1" applyAlignment="1">
      <alignment horizontal="center"/>
      <protection/>
    </xf>
    <xf numFmtId="0" fontId="6" fillId="0" borderId="29" xfId="95" applyFont="1" applyBorder="1" applyAlignment="1">
      <alignment wrapText="1"/>
      <protection/>
    </xf>
    <xf numFmtId="0" fontId="35" fillId="0" borderId="29" xfId="95" applyFont="1" applyBorder="1" applyAlignment="1">
      <alignment wrapText="1"/>
      <protection/>
    </xf>
    <xf numFmtId="0" fontId="3" fillId="0" borderId="30" xfId="95" applyFont="1" applyBorder="1" applyAlignment="1">
      <alignment wrapText="1"/>
      <protection/>
    </xf>
    <xf numFmtId="0" fontId="3" fillId="0" borderId="0" xfId="95" applyFont="1" applyFill="1" applyBorder="1" applyAlignment="1">
      <alignment wrapText="1"/>
      <protection/>
    </xf>
    <xf numFmtId="0" fontId="6" fillId="0" borderId="0" xfId="95" applyFont="1" applyBorder="1" applyAlignment="1">
      <alignment wrapText="1"/>
      <protection/>
    </xf>
    <xf numFmtId="0" fontId="66" fillId="0" borderId="0" xfId="95" applyFont="1" applyFill="1">
      <alignment/>
      <protection/>
    </xf>
    <xf numFmtId="0" fontId="66" fillId="0" borderId="0" xfId="95" applyFont="1" applyFill="1" applyAlignment="1">
      <alignment horizontal="left"/>
      <protection/>
    </xf>
    <xf numFmtId="0" fontId="67" fillId="0" borderId="0" xfId="95" applyFont="1" applyFill="1">
      <alignment/>
      <protection/>
    </xf>
    <xf numFmtId="0" fontId="68" fillId="0" borderId="0" xfId="95" applyFont="1" applyFill="1" applyAlignment="1">
      <alignment horizontal="left"/>
      <protection/>
    </xf>
    <xf numFmtId="0" fontId="68" fillId="0" borderId="0" xfId="95" applyFont="1" applyFill="1">
      <alignment/>
      <protection/>
    </xf>
    <xf numFmtId="0" fontId="2" fillId="0" borderId="27" xfId="95" applyFont="1" applyFill="1" applyBorder="1" applyAlignment="1" applyProtection="1">
      <alignment vertical="top" wrapText="1"/>
      <protection locked="0"/>
    </xf>
    <xf numFmtId="0" fontId="2" fillId="0" borderId="27" xfId="95" applyFont="1" applyBorder="1" applyAlignment="1" applyProtection="1">
      <alignment vertical="top"/>
      <protection locked="0"/>
    </xf>
    <xf numFmtId="0" fontId="2" fillId="0" borderId="27" xfId="95" applyFont="1" applyBorder="1" applyProtection="1">
      <alignment/>
      <protection locked="0"/>
    </xf>
    <xf numFmtId="0" fontId="66" fillId="0" borderId="27" xfId="0" applyFont="1" applyBorder="1" applyAlignment="1">
      <alignment/>
    </xf>
    <xf numFmtId="0" fontId="66" fillId="0" borderId="27" xfId="0" applyFont="1" applyBorder="1" applyAlignment="1" applyProtection="1">
      <alignment/>
      <protection locked="0"/>
    </xf>
    <xf numFmtId="0" fontId="66" fillId="0" borderId="27" xfId="0" applyFont="1" applyFill="1" applyBorder="1" applyAlignment="1">
      <alignment wrapText="1"/>
    </xf>
    <xf numFmtId="0" fontId="66" fillId="0" borderId="27" xfId="0" applyFont="1" applyFill="1" applyBorder="1" applyAlignment="1" applyProtection="1">
      <alignment/>
      <protection locked="0"/>
    </xf>
    <xf numFmtId="0" fontId="2" fillId="0" borderId="27" xfId="95" applyFont="1" applyFill="1" applyBorder="1" applyAlignment="1" applyProtection="1">
      <alignment vertical="top"/>
      <protection locked="0"/>
    </xf>
    <xf numFmtId="0" fontId="66" fillId="0" borderId="27" xfId="0" applyFont="1" applyFill="1" applyBorder="1" applyAlignment="1">
      <alignment/>
    </xf>
    <xf numFmtId="0" fontId="66" fillId="0" borderId="27" xfId="0" applyFont="1" applyBorder="1" applyAlignment="1" applyProtection="1">
      <alignment horizontal="center"/>
      <protection locked="0"/>
    </xf>
    <xf numFmtId="0" fontId="2" fillId="0" borderId="27" xfId="0" applyFont="1" applyBorder="1" applyAlignment="1" applyProtection="1">
      <alignment vertical="top" wrapText="1"/>
      <protection locked="0"/>
    </xf>
    <xf numFmtId="0" fontId="2" fillId="0" borderId="27" xfId="95" applyFill="1" applyBorder="1" applyAlignment="1" applyProtection="1">
      <alignment horizontal="center" vertical="top" wrapText="1"/>
      <protection locked="0"/>
    </xf>
    <xf numFmtId="0" fontId="66" fillId="0" borderId="27" xfId="0" applyFont="1" applyFill="1" applyBorder="1" applyAlignment="1">
      <alignment horizontal="left" vertical="top" wrapText="1"/>
    </xf>
    <xf numFmtId="0" fontId="66" fillId="0" borderId="27" xfId="0" applyFont="1" applyBorder="1" applyAlignment="1">
      <alignment horizontal="left" vertical="top"/>
    </xf>
    <xf numFmtId="0" fontId="2" fillId="0" borderId="0" xfId="95" applyFont="1" applyFill="1">
      <alignment/>
      <protection/>
    </xf>
    <xf numFmtId="0" fontId="2" fillId="0" borderId="0" xfId="95" applyFont="1" applyFill="1" applyAlignment="1">
      <alignment horizontal="right"/>
      <protection/>
    </xf>
    <xf numFmtId="0" fontId="2" fillId="0" borderId="0" xfId="0" applyFont="1" applyAlignment="1">
      <alignment/>
    </xf>
    <xf numFmtId="0" fontId="7" fillId="0" borderId="0" xfId="88" applyFont="1" applyAlignment="1" applyProtection="1">
      <alignment/>
      <protection/>
    </xf>
    <xf numFmtId="0" fontId="66" fillId="0" borderId="0" xfId="0" applyFont="1" applyAlignment="1">
      <alignment/>
    </xf>
    <xf numFmtId="0" fontId="2" fillId="46" borderId="0" xfId="95" applyFont="1" applyFill="1" applyAlignment="1">
      <alignment horizontal="left" vertical="top" wrapText="1"/>
      <protection/>
    </xf>
    <xf numFmtId="0" fontId="2" fillId="13" borderId="0" xfId="95" applyFont="1" applyFill="1" applyAlignment="1" applyProtection="1">
      <alignment vertical="top" wrapText="1"/>
      <protection hidden="1"/>
    </xf>
    <xf numFmtId="0" fontId="2" fillId="58" borderId="0" xfId="95" applyFont="1" applyFill="1" applyAlignment="1">
      <alignment vertical="top" wrapText="1"/>
      <protection/>
    </xf>
    <xf numFmtId="0" fontId="66" fillId="0" borderId="27" xfId="0" applyFont="1" applyBorder="1" applyAlignment="1" applyProtection="1">
      <alignment vertical="top"/>
      <protection locked="0"/>
    </xf>
    <xf numFmtId="11" fontId="2" fillId="60" borderId="27" xfId="69" applyNumberFormat="1" applyFont="1" applyFill="1" applyBorder="1" applyAlignment="1" applyProtection="1">
      <alignment vertical="top"/>
      <protection hidden="1"/>
    </xf>
    <xf numFmtId="0" fontId="66" fillId="0" borderId="27" xfId="0" applyFont="1" applyBorder="1" applyAlignment="1">
      <alignment vertical="top"/>
    </xf>
    <xf numFmtId="0" fontId="2" fillId="0" borderId="28" xfId="95" applyFont="1" applyFill="1" applyBorder="1" applyAlignment="1">
      <alignment horizontal="center" vertical="center" wrapText="1"/>
      <protection/>
    </xf>
    <xf numFmtId="0" fontId="2" fillId="63" borderId="31" xfId="95" applyFont="1" applyFill="1" applyBorder="1" applyAlignment="1">
      <alignment horizontal="left" vertical="center"/>
      <protection/>
    </xf>
    <xf numFmtId="0" fontId="2" fillId="63" borderId="32" xfId="95" applyFont="1" applyFill="1" applyBorder="1" applyAlignment="1">
      <alignment horizontal="left" vertical="center"/>
      <protection/>
    </xf>
    <xf numFmtId="0" fontId="2" fillId="61" borderId="32" xfId="95" applyFont="1" applyFill="1" applyBorder="1" applyAlignment="1">
      <alignment horizontal="left" vertical="center"/>
      <protection/>
    </xf>
    <xf numFmtId="0" fontId="2" fillId="61" borderId="33" xfId="95" applyFont="1" applyFill="1" applyBorder="1" applyAlignment="1">
      <alignment horizontal="left" vertical="center"/>
      <protection/>
    </xf>
    <xf numFmtId="0" fontId="3" fillId="0" borderId="27" xfId="95" applyFont="1" applyFill="1" applyBorder="1" applyAlignment="1">
      <alignment horizontal="left"/>
      <protection/>
    </xf>
    <xf numFmtId="0" fontId="33"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6" fillId="0" borderId="0" xfId="0" applyFont="1" applyAlignment="1">
      <alignment/>
    </xf>
    <xf numFmtId="0" fontId="33" fillId="0" borderId="0" xfId="0" applyFont="1" applyFill="1" applyBorder="1" applyAlignment="1">
      <alignment horizontal="left"/>
    </xf>
    <xf numFmtId="0" fontId="37"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11" fontId="66" fillId="15" borderId="27" xfId="69" applyNumberFormat="1" applyFont="1" applyFill="1" applyBorder="1" applyAlignment="1" applyProtection="1">
      <alignment vertical="top"/>
      <protection hidden="1"/>
    </xf>
    <xf numFmtId="0" fontId="66" fillId="15" borderId="27" xfId="0" applyFont="1" applyFill="1" applyBorder="1" applyAlignment="1" applyProtection="1">
      <alignment vertical="top"/>
      <protection hidden="1"/>
    </xf>
    <xf numFmtId="2" fontId="66" fillId="15" borderId="27" xfId="0" applyNumberFormat="1" applyFont="1" applyFill="1" applyBorder="1" applyAlignment="1" applyProtection="1">
      <alignment vertical="top"/>
      <protection hidden="1"/>
    </xf>
    <xf numFmtId="0" fontId="68" fillId="0" borderId="0" xfId="0" applyFont="1" applyAlignment="1">
      <alignment/>
    </xf>
    <xf numFmtId="49" fontId="2" fillId="0" borderId="0" xfId="95" applyNumberFormat="1" applyFont="1" applyFill="1" applyAlignment="1">
      <alignment horizontal="left" vertical="top" wrapText="1"/>
      <protection/>
    </xf>
    <xf numFmtId="49" fontId="66" fillId="0" borderId="0" xfId="0" applyNumberFormat="1" applyFont="1" applyAlignment="1">
      <alignment horizontal="left" vertical="top" wrapText="1"/>
    </xf>
    <xf numFmtId="49" fontId="2" fillId="0" borderId="0" xfId="95" applyNumberFormat="1" applyFont="1" applyAlignment="1">
      <alignment horizontal="left" vertical="top" wrapText="1"/>
      <protection/>
    </xf>
    <xf numFmtId="49" fontId="7" fillId="0" borderId="0" xfId="88" applyNumberFormat="1" applyFont="1" applyFill="1" applyAlignment="1" applyProtection="1">
      <alignment horizontal="left" vertical="top" wrapText="1"/>
      <protection locked="0"/>
    </xf>
    <xf numFmtId="49" fontId="2" fillId="0" borderId="0" xfId="88" applyNumberFormat="1" applyFont="1" applyFill="1" applyAlignment="1" applyProtection="1">
      <alignment horizontal="left" vertical="top" wrapText="1"/>
      <protection locked="0"/>
    </xf>
    <xf numFmtId="0" fontId="69" fillId="0" borderId="0" xfId="95" applyFont="1" applyFill="1" applyAlignment="1">
      <alignment horizontal="left"/>
      <protection/>
    </xf>
    <xf numFmtId="0" fontId="12" fillId="0" borderId="0" xfId="95" applyFont="1" applyFill="1">
      <alignment/>
      <protection/>
    </xf>
    <xf numFmtId="0" fontId="70" fillId="0" borderId="0" xfId="95" applyFont="1" applyFill="1">
      <alignment/>
      <protection/>
    </xf>
    <xf numFmtId="0" fontId="2" fillId="0" borderId="27" xfId="0" applyFont="1" applyBorder="1" applyAlignment="1">
      <alignment vertical="top"/>
    </xf>
    <xf numFmtId="0" fontId="2" fillId="0" borderId="27" xfId="95" applyFont="1" applyFill="1" applyBorder="1">
      <alignment/>
      <protection/>
    </xf>
    <xf numFmtId="0" fontId="2" fillId="0" borderId="0" xfId="95" applyFont="1" applyFill="1" applyAlignment="1">
      <alignment horizontal="left" vertical="top"/>
      <protection/>
    </xf>
    <xf numFmtId="0" fontId="2" fillId="0" borderId="0" xfId="95" applyFont="1" applyAlignment="1">
      <alignment horizontal="left" vertical="top"/>
      <protection/>
    </xf>
    <xf numFmtId="0" fontId="7" fillId="0" borderId="0" xfId="88" applyFont="1" applyFill="1" applyAlignment="1" applyProtection="1">
      <alignment horizontal="left" vertical="top"/>
      <protection locked="0"/>
    </xf>
    <xf numFmtId="0" fontId="2" fillId="0" borderId="0" xfId="95" applyFont="1" applyFill="1" applyAlignment="1" applyProtection="1">
      <alignment horizontal="left" vertical="top"/>
      <protection locked="0"/>
    </xf>
    <xf numFmtId="0" fontId="2" fillId="0" borderId="0" xfId="88" applyFont="1" applyFill="1" applyAlignment="1" applyProtection="1">
      <alignment horizontal="left" vertical="top"/>
      <protection locked="0"/>
    </xf>
    <xf numFmtId="0" fontId="65" fillId="0" borderId="0" xfId="95" applyFont="1" applyFill="1" applyAlignment="1">
      <alignment horizontal="center"/>
      <protection/>
    </xf>
    <xf numFmtId="0" fontId="65" fillId="0" borderId="0" xfId="95" applyFont="1" applyFill="1" applyAlignment="1">
      <alignment horizontal="center"/>
      <protection/>
    </xf>
    <xf numFmtId="0" fontId="0" fillId="0" borderId="0" xfId="0" applyFill="1" applyAlignment="1">
      <alignment/>
    </xf>
    <xf numFmtId="0" fontId="66" fillId="0" borderId="0" xfId="0" applyFont="1" applyFill="1" applyAlignment="1">
      <alignment/>
    </xf>
    <xf numFmtId="11" fontId="66" fillId="0" borderId="0" xfId="0" applyNumberFormat="1" applyFont="1" applyFill="1" applyAlignment="1">
      <alignment/>
    </xf>
    <xf numFmtId="11" fontId="66" fillId="0" borderId="0" xfId="0" applyNumberFormat="1" applyFont="1" applyAlignment="1">
      <alignment/>
    </xf>
    <xf numFmtId="1" fontId="66" fillId="0" borderId="0" xfId="0" applyNumberFormat="1" applyFont="1" applyFill="1" applyAlignment="1">
      <alignment/>
    </xf>
    <xf numFmtId="0" fontId="7" fillId="0" borderId="0" xfId="88" applyAlignment="1" applyProtection="1">
      <alignment/>
      <protection/>
    </xf>
    <xf numFmtId="1" fontId="66" fillId="0" borderId="0" xfId="0" applyNumberFormat="1" applyFont="1" applyFill="1" applyBorder="1" applyAlignment="1">
      <alignment/>
    </xf>
    <xf numFmtId="171" fontId="66" fillId="0" borderId="0" xfId="0" applyNumberFormat="1" applyFont="1" applyAlignment="1">
      <alignment/>
    </xf>
    <xf numFmtId="0" fontId="2" fillId="0" borderId="0" xfId="95" applyNumberFormat="1" applyFont="1" applyFill="1">
      <alignment/>
      <protection/>
    </xf>
    <xf numFmtId="11" fontId="2" fillId="0" borderId="0" xfId="95" applyNumberFormat="1" applyFont="1" applyFill="1">
      <alignment/>
      <protection/>
    </xf>
    <xf numFmtId="2" fontId="66" fillId="0" borderId="0" xfId="0" applyNumberFormat="1" applyFont="1" applyAlignment="1">
      <alignment/>
    </xf>
    <xf numFmtId="175" fontId="66" fillId="0" borderId="0" xfId="69" applyNumberFormat="1" applyFont="1" applyAlignment="1">
      <alignment/>
    </xf>
    <xf numFmtId="175" fontId="66" fillId="59" borderId="0" xfId="0" applyNumberFormat="1" applyFont="1" applyFill="1" applyAlignment="1">
      <alignment/>
    </xf>
    <xf numFmtId="2" fontId="66" fillId="59" borderId="0" xfId="0" applyNumberFormat="1" applyFont="1" applyFill="1" applyAlignment="1">
      <alignment/>
    </xf>
    <xf numFmtId="179" fontId="66" fillId="59" borderId="0" xfId="0" applyNumberFormat="1" applyFont="1" applyFill="1" applyAlignment="1">
      <alignment/>
    </xf>
    <xf numFmtId="171" fontId="66" fillId="59" borderId="0" xfId="0" applyNumberFormat="1" applyFont="1" applyFill="1" applyAlignment="1">
      <alignment/>
    </xf>
    <xf numFmtId="180" fontId="66" fillId="59" borderId="0" xfId="0" applyNumberFormat="1" applyFont="1" applyFill="1" applyAlignment="1">
      <alignment/>
    </xf>
    <xf numFmtId="180" fontId="66" fillId="0" borderId="0" xfId="0" applyNumberFormat="1" applyFont="1" applyFill="1" applyAlignment="1">
      <alignment/>
    </xf>
    <xf numFmtId="180" fontId="66" fillId="0" borderId="27" xfId="0" applyNumberFormat="1" applyFont="1" applyFill="1" applyBorder="1" applyAlignment="1">
      <alignment/>
    </xf>
    <xf numFmtId="180" fontId="66" fillId="0" borderId="27" xfId="0" applyNumberFormat="1" applyFont="1" applyBorder="1" applyAlignment="1" applyProtection="1">
      <alignment/>
      <protection locked="0"/>
    </xf>
    <xf numFmtId="180" fontId="66" fillId="0" borderId="27" xfId="0" applyNumberFormat="1" applyFont="1" applyFill="1" applyBorder="1" applyAlignment="1" applyProtection="1">
      <alignment/>
      <protection locked="0"/>
    </xf>
    <xf numFmtId="11" fontId="66" fillId="0" borderId="27" xfId="0" applyNumberFormat="1" applyFont="1" applyFill="1" applyBorder="1" applyAlignment="1">
      <alignment wrapText="1"/>
    </xf>
    <xf numFmtId="11" fontId="66" fillId="0" borderId="27" xfId="0" applyNumberFormat="1" applyFont="1" applyFill="1" applyBorder="1" applyAlignment="1">
      <alignment/>
    </xf>
    <xf numFmtId="0" fontId="2" fillId="0" borderId="22" xfId="95" applyFont="1" applyBorder="1" applyAlignment="1" applyProtection="1">
      <alignment/>
      <protection locked="0"/>
    </xf>
    <xf numFmtId="0" fontId="2" fillId="0" borderId="24" xfId="95" applyFont="1" applyBorder="1" applyProtection="1">
      <alignment/>
      <protection locked="0"/>
    </xf>
    <xf numFmtId="0" fontId="2" fillId="46" borderId="25" xfId="95" applyFont="1" applyFill="1" applyBorder="1" applyAlignment="1">
      <alignment horizontal="left" vertical="center"/>
      <protection/>
    </xf>
    <xf numFmtId="0" fontId="2" fillId="46" borderId="41" xfId="95" applyFont="1" applyFill="1" applyBorder="1" applyAlignment="1">
      <alignment horizontal="left" vertical="center"/>
      <protection/>
    </xf>
    <xf numFmtId="0" fontId="2" fillId="46" borderId="26" xfId="95" applyFont="1" applyFill="1" applyBorder="1" applyAlignment="1">
      <alignment horizontal="left" vertical="center"/>
      <protection/>
    </xf>
    <xf numFmtId="0" fontId="11" fillId="61" borderId="32" xfId="95" applyFont="1" applyFill="1" applyBorder="1" applyAlignment="1">
      <alignment horizontal="left" vertical="center"/>
      <protection/>
    </xf>
    <xf numFmtId="0" fontId="2" fillId="60" borderId="27" xfId="95" applyFill="1" applyBorder="1" applyAlignment="1">
      <alignment horizontal="center"/>
      <protection/>
    </xf>
    <xf numFmtId="0" fontId="11" fillId="61" borderId="27" xfId="95" applyFont="1" applyFill="1" applyBorder="1" applyAlignment="1">
      <alignment horizontal="left" wrapText="1"/>
      <protection/>
    </xf>
    <xf numFmtId="0" fontId="11" fillId="61" borderId="27" xfId="95" applyFont="1" applyFill="1" applyBorder="1" applyAlignment="1">
      <alignment horizontal="left"/>
      <protection/>
    </xf>
    <xf numFmtId="0" fontId="2" fillId="0" borderId="27" xfId="95" applyBorder="1" applyAlignment="1" applyProtection="1">
      <alignment horizontal="center" vertical="top" wrapText="1"/>
      <protection locked="0"/>
    </xf>
    <xf numFmtId="11" fontId="66" fillId="15" borderId="27" xfId="0" applyNumberFormat="1" applyFont="1" applyFill="1" applyBorder="1" applyAlignment="1" applyProtection="1">
      <alignment vertical="top"/>
      <protection hidden="1"/>
    </xf>
    <xf numFmtId="0" fontId="65" fillId="0" borderId="0" xfId="95" applyFont="1" applyFill="1" applyAlignment="1">
      <alignment horizontal="center"/>
      <protection/>
    </xf>
    <xf numFmtId="0" fontId="2" fillId="61" borderId="27" xfId="95" applyFont="1" applyFill="1" applyBorder="1" applyAlignment="1">
      <alignment horizontal="center"/>
      <protection/>
    </xf>
    <xf numFmtId="0" fontId="34" fillId="0" borderId="27" xfId="95" applyFont="1" applyFill="1" applyBorder="1" applyAlignment="1">
      <alignment horizontal="center" wrapText="1"/>
      <protection/>
    </xf>
    <xf numFmtId="0" fontId="71" fillId="0" borderId="0" xfId="0" applyFont="1" applyAlignment="1">
      <alignment/>
    </xf>
    <xf numFmtId="0" fontId="63" fillId="0" borderId="28" xfId="0" applyFont="1" applyBorder="1" applyAlignment="1">
      <alignment horizontal="center"/>
    </xf>
    <xf numFmtId="0" fontId="0" fillId="0" borderId="28" xfId="0" applyBorder="1" applyAlignment="1">
      <alignment horizontal="center" vertical="top"/>
    </xf>
    <xf numFmtId="0" fontId="0" fillId="0" borderId="32" xfId="0" applyBorder="1" applyAlignment="1">
      <alignment horizontal="center" vertical="top"/>
    </xf>
    <xf numFmtId="2" fontId="66" fillId="0" borderId="27" xfId="0" applyNumberFormat="1" applyFont="1" applyFill="1" applyBorder="1" applyAlignment="1" applyProtection="1">
      <alignment/>
      <protection locked="0"/>
    </xf>
    <xf numFmtId="11" fontId="66" fillId="0" borderId="27" xfId="0" applyNumberFormat="1" applyFont="1" applyFill="1" applyBorder="1" applyAlignment="1" applyProtection="1">
      <alignment/>
      <protection locked="0"/>
    </xf>
    <xf numFmtId="43" fontId="0" fillId="0" borderId="0" xfId="69" applyFont="1" applyAlignment="1">
      <alignment/>
    </xf>
    <xf numFmtId="175" fontId="0" fillId="0" borderId="0" xfId="69" applyNumberFormat="1" applyFont="1" applyAlignment="1">
      <alignment/>
    </xf>
    <xf numFmtId="9" fontId="0" fillId="0" borderId="0" xfId="0" applyNumberFormat="1" applyAlignment="1">
      <alignment/>
    </xf>
    <xf numFmtId="180" fontId="0" fillId="0" borderId="0" xfId="0" applyNumberFormat="1" applyAlignment="1">
      <alignment/>
    </xf>
    <xf numFmtId="0" fontId="65" fillId="0" borderId="0" xfId="95" applyFont="1" applyFill="1" applyAlignment="1">
      <alignment horizontal="center"/>
      <protection/>
    </xf>
    <xf numFmtId="0" fontId="0" fillId="0" borderId="27" xfId="0" applyBorder="1" applyAlignment="1">
      <alignment horizontal="center"/>
    </xf>
    <xf numFmtId="0" fontId="66" fillId="0" borderId="0" xfId="0" applyFont="1" applyFill="1" applyAlignment="1">
      <alignment horizontal="right"/>
    </xf>
    <xf numFmtId="179" fontId="66" fillId="0" borderId="0" xfId="0" applyNumberFormat="1" applyFont="1" applyFill="1" applyAlignment="1">
      <alignment/>
    </xf>
    <xf numFmtId="0" fontId="66" fillId="0" borderId="0" xfId="0" applyFont="1" applyAlignment="1">
      <alignment horizontal="right"/>
    </xf>
    <xf numFmtId="0" fontId="72" fillId="0" borderId="0" xfId="95" applyFont="1" applyFill="1" applyAlignment="1">
      <alignment horizontal="left"/>
      <protection/>
    </xf>
    <xf numFmtId="0" fontId="66" fillId="59" borderId="0" xfId="0" applyFont="1" applyFill="1" applyAlignment="1">
      <alignment/>
    </xf>
    <xf numFmtId="1" fontId="66" fillId="59" borderId="0" xfId="0" applyNumberFormat="1" applyFont="1" applyFill="1" applyAlignment="1">
      <alignment/>
    </xf>
    <xf numFmtId="2" fontId="0" fillId="59" borderId="0" xfId="0" applyNumberFormat="1" applyFill="1" applyAlignment="1">
      <alignment/>
    </xf>
    <xf numFmtId="1" fontId="0" fillId="59" borderId="0" xfId="0" applyNumberFormat="1" applyFill="1" applyAlignment="1">
      <alignment/>
    </xf>
    <xf numFmtId="0" fontId="0" fillId="0" borderId="27" xfId="0" applyBorder="1" applyAlignment="1">
      <alignment/>
    </xf>
    <xf numFmtId="0" fontId="0" fillId="0" borderId="24" xfId="0" applyBorder="1" applyAlignment="1">
      <alignment horizontal="center" wrapText="1"/>
    </xf>
    <xf numFmtId="1" fontId="0" fillId="0" borderId="27" xfId="69" applyNumberFormat="1" applyFont="1" applyBorder="1" applyAlignment="1">
      <alignment horizontal="center"/>
    </xf>
    <xf numFmtId="1" fontId="0" fillId="0" borderId="27" xfId="0" applyNumberFormat="1" applyBorder="1" applyAlignment="1">
      <alignment horizontal="center"/>
    </xf>
    <xf numFmtId="1" fontId="0" fillId="59" borderId="27" xfId="0" applyNumberFormat="1" applyFill="1" applyBorder="1" applyAlignment="1">
      <alignment horizontal="center"/>
    </xf>
    <xf numFmtId="1" fontId="0" fillId="0" borderId="27" xfId="0" applyNumberFormat="1" applyFill="1" applyBorder="1" applyAlignment="1">
      <alignment horizontal="center"/>
    </xf>
    <xf numFmtId="0" fontId="65" fillId="0" borderId="0" xfId="95" applyFont="1" applyFill="1" applyAlignment="1">
      <alignment horizontal="center"/>
      <protection/>
    </xf>
    <xf numFmtId="0" fontId="63" fillId="0" borderId="27" xfId="0" applyFont="1" applyBorder="1" applyAlignment="1">
      <alignment horizontal="center"/>
    </xf>
    <xf numFmtId="0" fontId="72" fillId="0" borderId="42" xfId="0" applyFont="1" applyBorder="1" applyAlignment="1" applyProtection="1">
      <alignment/>
      <protection locked="0"/>
    </xf>
    <xf numFmtId="0" fontId="57" fillId="0" borderId="27" xfId="95" applyFont="1" applyFill="1" applyBorder="1" applyAlignment="1">
      <alignment horizontal="center"/>
      <protection/>
    </xf>
    <xf numFmtId="0" fontId="63" fillId="64" borderId="27" xfId="0" applyFont="1" applyFill="1" applyBorder="1" applyAlignment="1">
      <alignment horizontal="center"/>
    </xf>
    <xf numFmtId="0" fontId="2" fillId="59" borderId="27" xfId="95" applyFont="1" applyFill="1" applyBorder="1" applyAlignment="1">
      <alignment horizontal="right"/>
      <protection/>
    </xf>
    <xf numFmtId="171" fontId="66" fillId="59" borderId="27" xfId="0" applyNumberFormat="1" applyFont="1" applyFill="1" applyBorder="1" applyAlignment="1">
      <alignment horizontal="right"/>
    </xf>
    <xf numFmtId="0" fontId="34" fillId="0" borderId="27" xfId="95" applyFont="1" applyBorder="1" applyProtection="1">
      <alignment/>
      <protection locked="0"/>
    </xf>
    <xf numFmtId="180" fontId="66" fillId="59" borderId="27" xfId="0" applyNumberFormat="1" applyFont="1" applyFill="1" applyBorder="1" applyAlignment="1">
      <alignment/>
    </xf>
    <xf numFmtId="0" fontId="72" fillId="0" borderId="0" xfId="0" applyFont="1" applyFill="1" applyBorder="1" applyAlignment="1" applyProtection="1">
      <alignment/>
      <protection locked="0"/>
    </xf>
    <xf numFmtId="1" fontId="0" fillId="0" borderId="27" xfId="0" applyNumberFormat="1" applyBorder="1" applyAlignment="1">
      <alignment/>
    </xf>
    <xf numFmtId="1" fontId="66" fillId="59" borderId="27" xfId="0" applyNumberFormat="1" applyFont="1" applyFill="1" applyBorder="1" applyAlignment="1">
      <alignment/>
    </xf>
    <xf numFmtId="0" fontId="34" fillId="0" borderId="27" xfId="95" applyFont="1" applyFill="1" applyBorder="1" applyAlignment="1" applyProtection="1">
      <alignment wrapText="1"/>
      <protection locked="0"/>
    </xf>
    <xf numFmtId="0" fontId="3" fillId="61" borderId="43" xfId="95" applyFont="1" applyFill="1" applyBorder="1" applyAlignment="1">
      <alignment horizontal="center" vertical="center" textRotation="90"/>
      <protection/>
    </xf>
    <xf numFmtId="0" fontId="3" fillId="61" borderId="44" xfId="95" applyFont="1" applyFill="1" applyBorder="1" applyAlignment="1">
      <alignment horizontal="center" vertical="center" textRotation="90"/>
      <protection/>
    </xf>
    <xf numFmtId="0" fontId="3" fillId="63" borderId="45" xfId="95" applyFont="1" applyFill="1" applyBorder="1" applyAlignment="1">
      <alignment horizontal="center" vertical="center" textRotation="90"/>
      <protection/>
    </xf>
    <xf numFmtId="0" fontId="3" fillId="63" borderId="43" xfId="95" applyFont="1" applyFill="1" applyBorder="1" applyAlignment="1">
      <alignment horizontal="center" vertical="center" textRotation="90"/>
      <protection/>
    </xf>
    <xf numFmtId="0" fontId="2" fillId="63" borderId="31" xfId="95" applyFont="1" applyFill="1" applyBorder="1" applyAlignment="1">
      <alignment horizontal="left" vertical="center" wrapText="1"/>
      <protection/>
    </xf>
    <xf numFmtId="0" fontId="2" fillId="63" borderId="46" xfId="95" applyFont="1" applyFill="1" applyBorder="1" applyAlignment="1">
      <alignment horizontal="left" vertical="center" wrapText="1"/>
      <protection/>
    </xf>
    <xf numFmtId="0" fontId="2" fillId="63" borderId="28" xfId="95" applyFont="1" applyFill="1" applyBorder="1" applyAlignment="1">
      <alignment horizontal="left" vertical="center" wrapText="1"/>
      <protection/>
    </xf>
    <xf numFmtId="0" fontId="2" fillId="63" borderId="42" xfId="95" applyFont="1" applyFill="1" applyBorder="1" applyAlignment="1">
      <alignment horizontal="left" vertical="center" wrapText="1"/>
      <protection/>
    </xf>
    <xf numFmtId="0" fontId="30" fillId="52" borderId="0" xfId="95" applyFont="1" applyFill="1" applyAlignment="1">
      <alignment horizontal="center"/>
      <protection/>
    </xf>
    <xf numFmtId="0" fontId="2" fillId="46" borderId="25" xfId="95" applyFont="1" applyFill="1" applyBorder="1" applyAlignment="1">
      <alignment horizontal="left" vertical="center" wrapText="1"/>
      <protection/>
    </xf>
    <xf numFmtId="0" fontId="2" fillId="46" borderId="41" xfId="95" applyFont="1" applyFill="1" applyBorder="1" applyAlignment="1">
      <alignment horizontal="left" vertical="center" wrapText="1"/>
      <protection/>
    </xf>
    <xf numFmtId="0" fontId="2" fillId="46" borderId="26" xfId="95" applyFont="1" applyFill="1" applyBorder="1" applyAlignment="1">
      <alignment horizontal="left" vertical="center" wrapText="1"/>
      <protection/>
    </xf>
    <xf numFmtId="0" fontId="2" fillId="52" borderId="0" xfId="95" applyFont="1" applyFill="1" applyAlignment="1">
      <alignment horizontal="left" wrapText="1"/>
      <protection/>
    </xf>
    <xf numFmtId="0" fontId="2" fillId="52" borderId="0" xfId="95" applyFont="1" applyFill="1" applyAlignment="1">
      <alignment horizontal="left" vertical="center" wrapText="1"/>
      <protection/>
    </xf>
    <xf numFmtId="0" fontId="2" fillId="61" borderId="28" xfId="95" applyFont="1" applyFill="1" applyBorder="1" applyAlignment="1">
      <alignment horizontal="left" vertical="center" wrapText="1"/>
      <protection/>
    </xf>
    <xf numFmtId="0" fontId="2" fillId="61" borderId="42" xfId="95" applyFont="1" applyFill="1" applyBorder="1" applyAlignment="1">
      <alignment horizontal="left" vertical="center" wrapText="1"/>
      <protection/>
    </xf>
    <xf numFmtId="0" fontId="2" fillId="61" borderId="47" xfId="95" applyFont="1" applyFill="1" applyBorder="1" applyAlignment="1">
      <alignment horizontal="left" vertical="center" wrapText="1"/>
      <protection/>
    </xf>
    <xf numFmtId="0" fontId="2" fillId="61" borderId="48" xfId="95" applyFont="1" applyFill="1" applyBorder="1" applyAlignment="1">
      <alignment horizontal="left" vertical="center" wrapText="1"/>
      <protection/>
    </xf>
    <xf numFmtId="0" fontId="11" fillId="61" borderId="28" xfId="95" applyFont="1" applyFill="1" applyBorder="1" applyAlignment="1">
      <alignment horizontal="left" vertical="center" wrapText="1"/>
      <protection/>
    </xf>
    <xf numFmtId="0" fontId="11" fillId="61" borderId="42" xfId="95" applyFont="1" applyFill="1" applyBorder="1" applyAlignment="1">
      <alignment horizontal="left" vertical="center" wrapText="1"/>
      <protection/>
    </xf>
    <xf numFmtId="0" fontId="4" fillId="0" borderId="25" xfId="95" applyFont="1" applyBorder="1" applyAlignment="1">
      <alignment horizontal="center"/>
      <protection/>
    </xf>
    <xf numFmtId="0" fontId="4" fillId="0" borderId="41" xfId="95" applyFont="1" applyBorder="1" applyAlignment="1">
      <alignment horizontal="center"/>
      <protection/>
    </xf>
    <xf numFmtId="0" fontId="4" fillId="0" borderId="26" xfId="95" applyFont="1" applyBorder="1" applyAlignment="1">
      <alignment horizontal="center"/>
      <protection/>
    </xf>
    <xf numFmtId="0" fontId="2" fillId="0" borderId="22" xfId="95" applyFont="1" applyBorder="1" applyAlignment="1" applyProtection="1">
      <alignment horizontal="left"/>
      <protection locked="0"/>
    </xf>
    <xf numFmtId="0" fontId="2" fillId="0" borderId="28" xfId="95" applyFont="1" applyBorder="1" applyAlignment="1" applyProtection="1">
      <alignment horizontal="left"/>
      <protection locked="0"/>
    </xf>
    <xf numFmtId="0" fontId="2" fillId="0" borderId="23" xfId="95" applyFont="1" applyBorder="1" applyAlignment="1" applyProtection="1">
      <alignment horizontal="left"/>
      <protection locked="0"/>
    </xf>
    <xf numFmtId="0" fontId="3" fillId="46" borderId="27" xfId="95" applyFont="1" applyFill="1" applyBorder="1" applyAlignment="1">
      <alignment horizontal="left"/>
      <protection/>
    </xf>
    <xf numFmtId="0" fontId="2" fillId="62" borderId="27" xfId="95" applyFont="1" applyFill="1" applyBorder="1" applyAlignment="1" applyProtection="1">
      <alignment horizontal="left"/>
      <protection locked="0"/>
    </xf>
    <xf numFmtId="0" fontId="3" fillId="46" borderId="22" xfId="95" applyFont="1" applyFill="1" applyBorder="1" applyAlignment="1">
      <alignment horizontal="left" vertical="top"/>
      <protection/>
    </xf>
    <xf numFmtId="0" fontId="3" fillId="46" borderId="23" xfId="95" applyFont="1" applyFill="1" applyBorder="1" applyAlignment="1">
      <alignment horizontal="left" vertical="top"/>
      <protection/>
    </xf>
    <xf numFmtId="0" fontId="2" fillId="0" borderId="22" xfId="95" applyFont="1" applyBorder="1" applyAlignment="1" applyProtection="1">
      <alignment horizontal="left" vertical="top" wrapText="1"/>
      <protection locked="0"/>
    </xf>
    <xf numFmtId="0" fontId="3" fillId="0" borderId="28" xfId="95" applyFont="1" applyBorder="1" applyAlignment="1" applyProtection="1">
      <alignment horizontal="left" vertical="top" wrapText="1"/>
      <protection locked="0"/>
    </xf>
    <xf numFmtId="0" fontId="3" fillId="0" borderId="23" xfId="95" applyFont="1" applyBorder="1" applyAlignment="1" applyProtection="1">
      <alignment horizontal="left" vertical="top" wrapText="1"/>
      <protection locked="0"/>
    </xf>
    <xf numFmtId="0" fontId="2" fillId="0" borderId="27" xfId="95" applyBorder="1" applyAlignment="1" applyProtection="1">
      <alignment horizontal="left"/>
      <protection locked="0"/>
    </xf>
    <xf numFmtId="0" fontId="2" fillId="0" borderId="22" xfId="95" applyBorder="1" applyAlignment="1" applyProtection="1">
      <alignment horizontal="left"/>
      <protection locked="0"/>
    </xf>
    <xf numFmtId="0" fontId="2" fillId="0" borderId="23" xfId="95" applyBorder="1" applyAlignment="1" applyProtection="1">
      <alignment horizontal="left"/>
      <protection locked="0"/>
    </xf>
    <xf numFmtId="0" fontId="3" fillId="46" borderId="22" xfId="95" applyFont="1" applyFill="1" applyBorder="1" applyAlignment="1">
      <alignment horizontal="left"/>
      <protection/>
    </xf>
    <xf numFmtId="0" fontId="3" fillId="46" borderId="23" xfId="95" applyFont="1" applyFill="1" applyBorder="1" applyAlignment="1">
      <alignment horizontal="left"/>
      <protection/>
    </xf>
    <xf numFmtId="0" fontId="3" fillId="46" borderId="22" xfId="95" applyFont="1" applyFill="1" applyBorder="1" applyAlignment="1">
      <alignment horizontal="center"/>
      <protection/>
    </xf>
    <xf numFmtId="0" fontId="3" fillId="46" borderId="28" xfId="95" applyFont="1" applyFill="1" applyBorder="1" applyAlignment="1">
      <alignment horizontal="center"/>
      <protection/>
    </xf>
    <xf numFmtId="0" fontId="3" fillId="46" borderId="23" xfId="95" applyFont="1" applyFill="1" applyBorder="1" applyAlignment="1">
      <alignment horizontal="center"/>
      <protection/>
    </xf>
    <xf numFmtId="0" fontId="3" fillId="46" borderId="22" xfId="95" applyFont="1" applyFill="1" applyBorder="1" applyAlignment="1">
      <alignment horizontal="left" vertical="center"/>
      <protection/>
    </xf>
    <xf numFmtId="0" fontId="3" fillId="46" borderId="23" xfId="95" applyFont="1" applyFill="1" applyBorder="1" applyAlignment="1">
      <alignment horizontal="left" vertical="center"/>
      <protection/>
    </xf>
    <xf numFmtId="0" fontId="2" fillId="0" borderId="27" xfId="95" applyBorder="1" applyAlignment="1" applyProtection="1">
      <alignment horizontal="center"/>
      <protection locked="0"/>
    </xf>
    <xf numFmtId="0" fontId="65" fillId="0" borderId="0" xfId="95" applyFont="1" applyFill="1" applyAlignment="1">
      <alignment horizontal="center"/>
      <protection/>
    </xf>
    <xf numFmtId="0" fontId="3" fillId="0" borderId="27" xfId="95" applyFont="1" applyFill="1" applyBorder="1" applyAlignment="1">
      <alignment horizontal="center"/>
      <protection/>
    </xf>
    <xf numFmtId="0" fontId="63" fillId="0" borderId="27" xfId="0" applyFont="1" applyBorder="1" applyAlignment="1">
      <alignment horizontal="center"/>
    </xf>
    <xf numFmtId="0" fontId="3" fillId="0" borderId="46" xfId="95" applyFont="1" applyFill="1" applyBorder="1" applyAlignment="1">
      <alignment horizontal="center"/>
      <protection/>
    </xf>
    <xf numFmtId="0" fontId="3" fillId="0" borderId="42" xfId="95" applyFont="1" applyFill="1" applyBorder="1" applyAlignment="1">
      <alignment horizontal="center"/>
      <protection/>
    </xf>
    <xf numFmtId="0" fontId="73" fillId="0" borderId="27" xfId="0" applyFont="1" applyFill="1" applyBorder="1" applyAlignment="1">
      <alignment horizontal="center"/>
    </xf>
    <xf numFmtId="0" fontId="63" fillId="0" borderId="28" xfId="0" applyFont="1" applyBorder="1" applyAlignment="1">
      <alignment horizontal="center"/>
    </xf>
    <xf numFmtId="0" fontId="0" fillId="0" borderId="32" xfId="0" applyBorder="1" applyAlignment="1">
      <alignment horizontal="left" vertical="top" wrapText="1"/>
    </xf>
    <xf numFmtId="0" fontId="0" fillId="0" borderId="28" xfId="0" applyBorder="1" applyAlignment="1">
      <alignment horizontal="left" vertical="top" wrapText="1"/>
    </xf>
    <xf numFmtId="0" fontId="0" fillId="0" borderId="28" xfId="0" applyFont="1" applyBorder="1" applyAlignment="1">
      <alignment horizontal="left" vertical="top" wrapText="1"/>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27" xfId="95" applyFont="1" applyFill="1" applyBorder="1" applyAlignment="1">
      <alignment horizontal="left" wrapText="1"/>
      <protection/>
    </xf>
    <xf numFmtId="0" fontId="3" fillId="15" borderId="49" xfId="95" applyFont="1" applyFill="1" applyBorder="1" applyAlignment="1">
      <alignment horizontal="center" wrapText="1"/>
      <protection/>
    </xf>
    <xf numFmtId="0" fontId="3" fillId="15" borderId="30" xfId="95" applyFont="1" applyFill="1" applyBorder="1" applyAlignment="1">
      <alignment horizontal="center" wrapText="1"/>
      <protection/>
    </xf>
    <xf numFmtId="0" fontId="3" fillId="15" borderId="25" xfId="95" applyFont="1" applyFill="1" applyBorder="1" applyAlignment="1">
      <alignment horizontal="center"/>
      <protection/>
    </xf>
    <xf numFmtId="0" fontId="3" fillId="15" borderId="41" xfId="95" applyFont="1" applyFill="1" applyBorder="1" applyAlignment="1">
      <alignment horizontal="center"/>
      <protection/>
    </xf>
    <xf numFmtId="0" fontId="3" fillId="15" borderId="26" xfId="95" applyFont="1" applyFill="1" applyBorder="1" applyAlignment="1">
      <alignment horizontal="center"/>
      <protection/>
    </xf>
    <xf numFmtId="0" fontId="3" fillId="0" borderId="49" xfId="95" applyFont="1" applyBorder="1" applyAlignment="1">
      <alignment horizontal="center" wrapText="1"/>
      <protection/>
    </xf>
    <xf numFmtId="0" fontId="3" fillId="0" borderId="50" xfId="95" applyFont="1" applyBorder="1" applyAlignment="1">
      <alignment horizontal="center" wrapText="1"/>
      <protection/>
    </xf>
    <xf numFmtId="0" fontId="3" fillId="0" borderId="30" xfId="95" applyFont="1" applyBorder="1" applyAlignment="1">
      <alignment horizontal="center" wrapText="1"/>
      <protection/>
    </xf>
    <xf numFmtId="0" fontId="6" fillId="0" borderId="25" xfId="95" applyFont="1" applyBorder="1" applyAlignment="1">
      <alignment wrapText="1"/>
      <protection/>
    </xf>
    <xf numFmtId="0" fontId="6" fillId="0" borderId="26" xfId="95" applyFont="1" applyBorder="1" applyAlignment="1">
      <alignment wrapText="1"/>
      <protection/>
    </xf>
    <xf numFmtId="0" fontId="6" fillId="0" borderId="41" xfId="95" applyFont="1" applyBorder="1" applyAlignment="1">
      <alignment wrapText="1"/>
      <protection/>
    </xf>
    <xf numFmtId="0" fontId="35" fillId="0" borderId="25" xfId="95" applyFont="1" applyBorder="1" applyAlignment="1">
      <alignment wrapText="1"/>
      <protection/>
    </xf>
    <xf numFmtId="0" fontId="35" fillId="0" borderId="26" xfId="95" applyFont="1" applyBorder="1" applyAlignment="1">
      <alignment wrapText="1"/>
      <protection/>
    </xf>
    <xf numFmtId="0" fontId="35" fillId="0" borderId="25" xfId="95" applyFont="1" applyBorder="1">
      <alignment/>
      <protection/>
    </xf>
    <xf numFmtId="0" fontId="35" fillId="0" borderId="26" xfId="95" applyFont="1" applyBorder="1">
      <alignment/>
      <protection/>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9" xfId="0" applyFont="1" applyBorder="1" applyAlignment="1">
      <alignment horizontal="left" wrapText="1"/>
    </xf>
    <xf numFmtId="0" fontId="2" fillId="0" borderId="32" xfId="0" applyFont="1" applyBorder="1" applyAlignment="1">
      <alignment horizontal="left"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0" fillId="0" borderId="22" xfId="0" applyBorder="1" applyAlignment="1">
      <alignment horizontal="right"/>
    </xf>
    <xf numFmtId="0" fontId="0" fillId="0" borderId="28" xfId="0" applyBorder="1" applyAlignment="1">
      <alignment horizontal="right"/>
    </xf>
    <xf numFmtId="0" fontId="0" fillId="0" borderId="23" xfId="0" applyBorder="1" applyAlignment="1">
      <alignment horizontal="right"/>
    </xf>
    <xf numFmtId="0" fontId="63" fillId="0" borderId="27" xfId="0" applyFont="1" applyBorder="1" applyAlignment="1">
      <alignment horizontal="center" vertical="center" wrapText="1"/>
    </xf>
    <xf numFmtId="0" fontId="63" fillId="0" borderId="24" xfId="0" applyFont="1" applyBorder="1" applyAlignment="1">
      <alignment horizontal="center" vertical="center" wrapText="1"/>
    </xf>
    <xf numFmtId="0" fontId="0" fillId="0" borderId="27" xfId="0" applyBorder="1" applyAlignment="1">
      <alignment horizontal="center"/>
    </xf>
    <xf numFmtId="0" fontId="0" fillId="0" borderId="27" xfId="0" applyBorder="1" applyAlignment="1">
      <alignment horizontal="center" wrapText="1"/>
    </xf>
    <xf numFmtId="0" fontId="0" fillId="0" borderId="24" xfId="0" applyBorder="1" applyAlignment="1">
      <alignment horizontal="center" wrapText="1"/>
    </xf>
    <xf numFmtId="9" fontId="0" fillId="0" borderId="37" xfId="0" applyNumberFormat="1" applyBorder="1" applyAlignment="1">
      <alignment horizontal="center"/>
    </xf>
    <xf numFmtId="9" fontId="0" fillId="0" borderId="0" xfId="0" applyNumberFormat="1" applyBorder="1" applyAlignment="1">
      <alignment horizontal="center"/>
    </xf>
    <xf numFmtId="0" fontId="0" fillId="0" borderId="22" xfId="0" applyBorder="1" applyAlignment="1">
      <alignment horizontal="center"/>
    </xf>
    <xf numFmtId="0" fontId="0" fillId="0" borderId="28" xfId="0" applyBorder="1" applyAlignment="1">
      <alignment horizontal="center"/>
    </xf>
    <xf numFmtId="0" fontId="0" fillId="0" borderId="23" xfId="0" applyBorder="1" applyAlignment="1">
      <alignment horizontal="center"/>
    </xf>
    <xf numFmtId="9" fontId="0" fillId="0" borderId="22" xfId="0" applyNumberFormat="1" applyBorder="1" applyAlignment="1">
      <alignment horizontal="right"/>
    </xf>
    <xf numFmtId="9" fontId="0" fillId="0" borderId="28" xfId="0" applyNumberFormat="1" applyBorder="1" applyAlignment="1">
      <alignment horizontal="right"/>
    </xf>
    <xf numFmtId="9" fontId="0" fillId="0" borderId="23" xfId="0" applyNumberFormat="1" applyBorder="1" applyAlignment="1">
      <alignment horizontal="right"/>
    </xf>
    <xf numFmtId="0" fontId="12" fillId="0" borderId="0" xfId="95" applyFont="1" applyAlignment="1">
      <alignment horizontal="center"/>
      <protection/>
    </xf>
    <xf numFmtId="0" fontId="0" fillId="0" borderId="28" xfId="0" applyBorder="1" applyAlignment="1">
      <alignment horizontal="left" vertical="center" wrapText="1"/>
    </xf>
    <xf numFmtId="0" fontId="0" fillId="0" borderId="28"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3"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38100</xdr:rowOff>
    </xdr:from>
    <xdr:to>
      <xdr:col>13</xdr:col>
      <xdr:colOff>0</xdr:colOff>
      <xdr:row>42</xdr:row>
      <xdr:rowOff>28575</xdr:rowOff>
    </xdr:to>
    <xdr:sp>
      <xdr:nvSpPr>
        <xdr:cNvPr id="1" name="TextBox 1"/>
        <xdr:cNvSpPr txBox="1">
          <a:spLocks noChangeArrowheads="1"/>
        </xdr:cNvSpPr>
      </xdr:nvSpPr>
      <xdr:spPr>
        <a:xfrm>
          <a:off x="752475" y="6657975"/>
          <a:ext cx="7639050"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15</xdr:col>
      <xdr:colOff>3267075</xdr:colOff>
      <xdr:row>18</xdr:row>
      <xdr:rowOff>19050</xdr:rowOff>
    </xdr:to>
    <xdr:sp>
      <xdr:nvSpPr>
        <xdr:cNvPr id="1" name="Text Box 13"/>
        <xdr:cNvSpPr txBox="1">
          <a:spLocks noChangeArrowheads="1"/>
        </xdr:cNvSpPr>
      </xdr:nvSpPr>
      <xdr:spPr>
        <a:xfrm>
          <a:off x="7667625" y="1781175"/>
          <a:ext cx="1126807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 (pcs) of CO2 saline aquifer well construction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construction and installation of a well for underground storage ofCO2. There are eight different well types included in this unit process: strat test, injection, reservoir monitoring, above seal monitoring, groundwater monitoring, vadose zone monitoring, water production, and water disposal. Steel and concrete are used for the construction of the well casing; these materials enter the boundaries of this unit process in the form of prefabricated steel pipe and ready-mix concrete.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Diesel is used for the internal combustion engines powering the rotary drilling equipment. </a:t>
          </a:r>
          <a:r>
            <a:rPr lang="en-US" cap="none" sz="1000" b="0" i="0" u="none" baseline="0">
              <a:solidFill>
                <a:srgbClr val="000000"/>
              </a:solidFill>
              <a:latin typeface="Arial"/>
              <a:ea typeface="Arial"/>
              <a:cs typeface="Arial"/>
            </a:rPr>
            <a:t>The air emissions from diesel combustion include greenhouse gases and criteria air pollutants. The energy and material flows of well construction and installation are apportioned to 1 well. Water use and water quality are not included in this unit process.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Note: All inputs and outputs are normalized per the reference flow (e.g., well pieces)</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190500</xdr:rowOff>
    </xdr:from>
    <xdr:to>
      <xdr:col>11</xdr:col>
      <xdr:colOff>5572125</xdr:colOff>
      <xdr:row>15</xdr:row>
      <xdr:rowOff>0</xdr:rowOff>
    </xdr:to>
    <xdr:sp>
      <xdr:nvSpPr>
        <xdr:cNvPr id="1" name="TextBox 1"/>
        <xdr:cNvSpPr txBox="1">
          <a:spLocks noChangeArrowheads="1"/>
        </xdr:cNvSpPr>
      </xdr:nvSpPr>
      <xdr:spPr>
        <a:xfrm>
          <a:off x="171450" y="3067050"/>
          <a:ext cx="18249900" cy="57150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rod65-share2.mgn.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pi.org/environment-health-and-safety/environmental-performance/~/media/d68de1954b8e4905a961572b3d7a967a.ashx" TargetMode="External" /><Relationship Id="rId2" Type="http://schemas.openxmlformats.org/officeDocument/2006/relationships/hyperlink" Target="http://www.halliburton.com/public/sdbs/sdbs_contents/Data_Sheets/H03038.pdf"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A501"/>
  <sheetViews>
    <sheetView zoomScalePageLayoutView="0" workbookViewId="0" topLeftCell="A1">
      <selection activeCell="O26" sqref="O26"/>
    </sheetView>
  </sheetViews>
  <sheetFormatPr defaultColWidth="9.140625" defaultRowHeight="15"/>
  <cols>
    <col min="1" max="1" width="2.00390625" style="42"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2" customWidth="1"/>
    <col min="28" max="16384" width="9.140625" style="1" customWidth="1"/>
  </cols>
  <sheetData>
    <row r="1" spans="1:15" ht="20.25">
      <c r="A1" s="265" t="s">
        <v>45</v>
      </c>
      <c r="B1" s="265"/>
      <c r="C1" s="265"/>
      <c r="D1" s="265"/>
      <c r="E1" s="265"/>
      <c r="F1" s="265"/>
      <c r="G1" s="265"/>
      <c r="H1" s="265"/>
      <c r="I1" s="265"/>
      <c r="J1" s="265"/>
      <c r="K1" s="265"/>
      <c r="L1" s="265"/>
      <c r="M1" s="265"/>
      <c r="N1" s="265"/>
      <c r="O1" s="41"/>
    </row>
    <row r="2" spans="1:15" ht="21" thickBot="1">
      <c r="A2" s="265" t="s">
        <v>46</v>
      </c>
      <c r="B2" s="265"/>
      <c r="C2" s="265"/>
      <c r="D2" s="265"/>
      <c r="E2" s="265"/>
      <c r="F2" s="265"/>
      <c r="G2" s="265"/>
      <c r="H2" s="265"/>
      <c r="I2" s="265"/>
      <c r="J2" s="265"/>
      <c r="K2" s="265"/>
      <c r="L2" s="265"/>
      <c r="M2" s="265"/>
      <c r="N2" s="265"/>
      <c r="O2" s="41"/>
    </row>
    <row r="3" spans="2:15" ht="12.75" customHeight="1" thickBot="1">
      <c r="B3" s="42"/>
      <c r="C3" s="43" t="s">
        <v>47</v>
      </c>
      <c r="D3" s="206" t="str">
        <f>'Data Summary'!D4</f>
        <v>CO2 Sequestration Saline Aquifer Well Construction</v>
      </c>
      <c r="E3" s="207"/>
      <c r="F3" s="207"/>
      <c r="G3" s="207"/>
      <c r="H3" s="207"/>
      <c r="I3" s="207"/>
      <c r="J3" s="207"/>
      <c r="K3" s="207"/>
      <c r="L3" s="207"/>
      <c r="M3" s="208"/>
      <c r="N3" s="42"/>
      <c r="O3" s="42"/>
    </row>
    <row r="4" spans="2:15" ht="42.75" customHeight="1" thickBot="1">
      <c r="B4" s="42"/>
      <c r="C4" s="43" t="s">
        <v>48</v>
      </c>
      <c r="D4" s="266" t="str">
        <f>'Data Summary'!D6</f>
        <v>Materials of construction and installation fuels and emissions for a well for underground storage of CO2</v>
      </c>
      <c r="E4" s="267"/>
      <c r="F4" s="267"/>
      <c r="G4" s="267"/>
      <c r="H4" s="267"/>
      <c r="I4" s="267"/>
      <c r="J4" s="267"/>
      <c r="K4" s="267"/>
      <c r="L4" s="267"/>
      <c r="M4" s="268"/>
      <c r="N4" s="42"/>
      <c r="O4" s="42"/>
    </row>
    <row r="5" spans="2:15" ht="39" customHeight="1" thickBot="1">
      <c r="B5" s="42"/>
      <c r="C5" s="43" t="s">
        <v>49</v>
      </c>
      <c r="D5" s="266" t="s">
        <v>604</v>
      </c>
      <c r="E5" s="267"/>
      <c r="F5" s="267"/>
      <c r="G5" s="267"/>
      <c r="H5" s="267"/>
      <c r="I5" s="267"/>
      <c r="J5" s="267"/>
      <c r="K5" s="267"/>
      <c r="L5" s="267"/>
      <c r="M5" s="268"/>
      <c r="N5" s="42"/>
      <c r="O5" s="42"/>
    </row>
    <row r="6" spans="2:15" ht="56.25" customHeight="1" thickBot="1">
      <c r="B6" s="42"/>
      <c r="C6" s="44" t="s">
        <v>50</v>
      </c>
      <c r="D6" s="266" t="s">
        <v>51</v>
      </c>
      <c r="E6" s="267"/>
      <c r="F6" s="267"/>
      <c r="G6" s="267"/>
      <c r="H6" s="267"/>
      <c r="I6" s="267"/>
      <c r="J6" s="267"/>
      <c r="K6" s="267"/>
      <c r="L6" s="267"/>
      <c r="M6" s="268"/>
      <c r="N6" s="42"/>
      <c r="O6" s="42"/>
    </row>
    <row r="7" spans="2:15" ht="12.75">
      <c r="B7" s="45" t="s">
        <v>52</v>
      </c>
      <c r="C7" s="45"/>
      <c r="D7" s="45"/>
      <c r="E7" s="45"/>
      <c r="F7" s="45"/>
      <c r="G7" s="45"/>
      <c r="H7" s="45"/>
      <c r="I7" s="45"/>
      <c r="J7" s="45"/>
      <c r="K7" s="45"/>
      <c r="L7" s="45"/>
      <c r="M7" s="45"/>
      <c r="N7" s="42"/>
      <c r="O7" s="42"/>
    </row>
    <row r="8" spans="2:15" ht="13.5" thickBot="1">
      <c r="B8" s="45"/>
      <c r="C8" s="45" t="s">
        <v>53</v>
      </c>
      <c r="D8" s="45" t="s">
        <v>54</v>
      </c>
      <c r="E8" s="45"/>
      <c r="F8" s="45"/>
      <c r="G8" s="45"/>
      <c r="H8" s="45"/>
      <c r="I8" s="45"/>
      <c r="J8" s="45"/>
      <c r="K8" s="45"/>
      <c r="L8" s="45"/>
      <c r="M8" s="45"/>
      <c r="N8" s="42"/>
      <c r="O8" s="42"/>
    </row>
    <row r="9" spans="1:27" s="12" customFormat="1" ht="15" customHeight="1">
      <c r="A9" s="42"/>
      <c r="B9" s="259" t="s">
        <v>44</v>
      </c>
      <c r="C9" s="135" t="s">
        <v>55</v>
      </c>
      <c r="D9" s="261" t="s">
        <v>56</v>
      </c>
      <c r="E9" s="261"/>
      <c r="F9" s="261"/>
      <c r="G9" s="261"/>
      <c r="H9" s="261"/>
      <c r="I9" s="261"/>
      <c r="J9" s="261"/>
      <c r="K9" s="261"/>
      <c r="L9" s="261"/>
      <c r="M9" s="262"/>
      <c r="N9" s="42"/>
      <c r="O9" s="42"/>
      <c r="P9" s="42"/>
      <c r="Q9" s="42"/>
      <c r="R9" s="42"/>
      <c r="S9" s="42"/>
      <c r="T9" s="42"/>
      <c r="U9" s="42"/>
      <c r="V9" s="42"/>
      <c r="W9" s="42"/>
      <c r="X9" s="42"/>
      <c r="Y9" s="42"/>
      <c r="Z9" s="42"/>
      <c r="AA9" s="42"/>
    </row>
    <row r="10" spans="1:27" s="12" customFormat="1" ht="15" customHeight="1">
      <c r="A10" s="42"/>
      <c r="B10" s="260"/>
      <c r="C10" s="136" t="s">
        <v>412</v>
      </c>
      <c r="D10" s="263" t="s">
        <v>529</v>
      </c>
      <c r="E10" s="263"/>
      <c r="F10" s="263"/>
      <c r="G10" s="263"/>
      <c r="H10" s="263"/>
      <c r="I10" s="263"/>
      <c r="J10" s="263"/>
      <c r="K10" s="263"/>
      <c r="L10" s="263"/>
      <c r="M10" s="264"/>
      <c r="N10" s="42"/>
      <c r="O10" s="42"/>
      <c r="P10" s="42"/>
      <c r="Q10" s="42"/>
      <c r="R10" s="42"/>
      <c r="S10" s="42"/>
      <c r="T10" s="42"/>
      <c r="U10" s="42"/>
      <c r="V10" s="42"/>
      <c r="W10" s="42"/>
      <c r="X10" s="42"/>
      <c r="Y10" s="42"/>
      <c r="Z10" s="42"/>
      <c r="AA10" s="42"/>
    </row>
    <row r="11" spans="1:27" s="12" customFormat="1" ht="15" customHeight="1">
      <c r="A11" s="42"/>
      <c r="B11" s="260"/>
      <c r="C11" s="136" t="s">
        <v>57</v>
      </c>
      <c r="D11" s="263" t="s">
        <v>58</v>
      </c>
      <c r="E11" s="263"/>
      <c r="F11" s="263"/>
      <c r="G11" s="263"/>
      <c r="H11" s="263"/>
      <c r="I11" s="263"/>
      <c r="J11" s="263"/>
      <c r="K11" s="263"/>
      <c r="L11" s="263"/>
      <c r="M11" s="264"/>
      <c r="N11" s="42"/>
      <c r="O11" s="42"/>
      <c r="P11" s="42"/>
      <c r="Q11" s="42"/>
      <c r="R11" s="42"/>
      <c r="S11" s="42"/>
      <c r="T11" s="42"/>
      <c r="U11" s="42"/>
      <c r="V11" s="42"/>
      <c r="W11" s="42"/>
      <c r="X11" s="42"/>
      <c r="Y11" s="42"/>
      <c r="Z11" s="42"/>
      <c r="AA11" s="42"/>
    </row>
    <row r="12" spans="1:27" s="12" customFormat="1" ht="15" customHeight="1">
      <c r="A12" s="42"/>
      <c r="B12" s="260"/>
      <c r="C12" s="136" t="s">
        <v>59</v>
      </c>
      <c r="D12" s="263" t="s">
        <v>60</v>
      </c>
      <c r="E12" s="263"/>
      <c r="F12" s="263"/>
      <c r="G12" s="263"/>
      <c r="H12" s="263"/>
      <c r="I12" s="263"/>
      <c r="J12" s="263"/>
      <c r="K12" s="263"/>
      <c r="L12" s="263"/>
      <c r="M12" s="264"/>
      <c r="N12" s="42"/>
      <c r="O12" s="42"/>
      <c r="P12" s="42"/>
      <c r="Q12" s="42"/>
      <c r="R12" s="42"/>
      <c r="S12" s="42"/>
      <c r="T12" s="42"/>
      <c r="U12" s="42"/>
      <c r="V12" s="42"/>
      <c r="W12" s="42"/>
      <c r="X12" s="42"/>
      <c r="Y12" s="42"/>
      <c r="Z12" s="42"/>
      <c r="AA12" s="42"/>
    </row>
    <row r="13" spans="2:15" ht="15" customHeight="1">
      <c r="B13" s="257" t="s">
        <v>43</v>
      </c>
      <c r="C13" s="209" t="s">
        <v>327</v>
      </c>
      <c r="D13" s="275" t="s">
        <v>330</v>
      </c>
      <c r="E13" s="275"/>
      <c r="F13" s="275"/>
      <c r="G13" s="275"/>
      <c r="H13" s="275"/>
      <c r="I13" s="275"/>
      <c r="J13" s="275"/>
      <c r="K13" s="275"/>
      <c r="L13" s="275"/>
      <c r="M13" s="276"/>
      <c r="N13" s="42"/>
      <c r="O13" s="42"/>
    </row>
    <row r="14" spans="2:15" ht="15" customHeight="1">
      <c r="B14" s="257"/>
      <c r="C14" s="209" t="s">
        <v>328</v>
      </c>
      <c r="D14" s="275" t="s">
        <v>331</v>
      </c>
      <c r="E14" s="275"/>
      <c r="F14" s="275"/>
      <c r="G14" s="275"/>
      <c r="H14" s="275"/>
      <c r="I14" s="275"/>
      <c r="J14" s="275"/>
      <c r="K14" s="275"/>
      <c r="L14" s="275"/>
      <c r="M14" s="276"/>
      <c r="N14" s="42"/>
      <c r="O14" s="42"/>
    </row>
    <row r="15" spans="2:15" ht="15" customHeight="1">
      <c r="B15" s="257"/>
      <c r="C15" s="209" t="s">
        <v>329</v>
      </c>
      <c r="D15" s="275" t="s">
        <v>332</v>
      </c>
      <c r="E15" s="275"/>
      <c r="F15" s="275"/>
      <c r="G15" s="275"/>
      <c r="H15" s="275"/>
      <c r="I15" s="275"/>
      <c r="J15" s="275"/>
      <c r="K15" s="275"/>
      <c r="L15" s="275"/>
      <c r="M15" s="276"/>
      <c r="N15" s="42"/>
      <c r="O15" s="42"/>
    </row>
    <row r="16" spans="2:15" ht="15" customHeight="1">
      <c r="B16" s="257"/>
      <c r="C16" s="209" t="s">
        <v>527</v>
      </c>
      <c r="D16" s="275" t="s">
        <v>528</v>
      </c>
      <c r="E16" s="275"/>
      <c r="F16" s="275"/>
      <c r="G16" s="275"/>
      <c r="H16" s="275"/>
      <c r="I16" s="275"/>
      <c r="J16" s="275"/>
      <c r="K16" s="275"/>
      <c r="L16" s="275"/>
      <c r="M16" s="276"/>
      <c r="N16" s="42"/>
      <c r="O16" s="42"/>
    </row>
    <row r="17" spans="2:15" ht="15" customHeight="1">
      <c r="B17" s="257"/>
      <c r="C17" s="137" t="s">
        <v>1</v>
      </c>
      <c r="D17" s="271" t="s">
        <v>61</v>
      </c>
      <c r="E17" s="271"/>
      <c r="F17" s="271"/>
      <c r="G17" s="271"/>
      <c r="H17" s="271"/>
      <c r="I17" s="271"/>
      <c r="J17" s="271"/>
      <c r="K17" s="271"/>
      <c r="L17" s="271"/>
      <c r="M17" s="272"/>
      <c r="N17" s="42"/>
      <c r="O17" s="42"/>
    </row>
    <row r="18" spans="2:15" ht="15" customHeight="1" thickBot="1">
      <c r="B18" s="258"/>
      <c r="C18" s="138" t="s">
        <v>0</v>
      </c>
      <c r="D18" s="273" t="s">
        <v>0</v>
      </c>
      <c r="E18" s="273"/>
      <c r="F18" s="273"/>
      <c r="G18" s="273"/>
      <c r="H18" s="273"/>
      <c r="I18" s="273"/>
      <c r="J18" s="273"/>
      <c r="K18" s="273"/>
      <c r="L18" s="273"/>
      <c r="M18" s="274"/>
      <c r="N18" s="42"/>
      <c r="O18" s="42"/>
    </row>
    <row r="19" spans="2:15" ht="12.75">
      <c r="B19" s="45"/>
      <c r="C19" s="45"/>
      <c r="D19" s="45"/>
      <c r="E19" s="45"/>
      <c r="F19" s="45"/>
      <c r="G19" s="45"/>
      <c r="H19" s="45"/>
      <c r="I19" s="45"/>
      <c r="J19" s="45"/>
      <c r="K19" s="45"/>
      <c r="L19" s="45"/>
      <c r="M19" s="45"/>
      <c r="N19" s="42"/>
      <c r="O19" s="42"/>
    </row>
    <row r="20" spans="2:15" ht="12.75">
      <c r="B20" s="45" t="s">
        <v>62</v>
      </c>
      <c r="C20" s="45"/>
      <c r="D20" s="45"/>
      <c r="E20" s="45"/>
      <c r="F20" s="45"/>
      <c r="G20" s="45"/>
      <c r="H20" s="45"/>
      <c r="I20" s="45"/>
      <c r="J20" s="45"/>
      <c r="K20" s="45"/>
      <c r="L20" s="45"/>
      <c r="M20" s="45"/>
      <c r="N20" s="42"/>
      <c r="O20" s="42"/>
    </row>
    <row r="21" spans="2:15" ht="38.25" customHeight="1">
      <c r="B21" s="45"/>
      <c r="C21" s="269" t="s">
        <v>530</v>
      </c>
      <c r="D21" s="269"/>
      <c r="E21" s="269"/>
      <c r="F21" s="269"/>
      <c r="G21" s="269"/>
      <c r="H21" s="269"/>
      <c r="I21" s="269"/>
      <c r="J21" s="269"/>
      <c r="K21" s="269"/>
      <c r="L21" s="269"/>
      <c r="M21" s="269"/>
      <c r="N21" s="42"/>
      <c r="O21" s="42"/>
    </row>
    <row r="22" spans="2:15" ht="12.75">
      <c r="B22" s="45" t="s">
        <v>63</v>
      </c>
      <c r="C22" s="45"/>
      <c r="D22" s="45"/>
      <c r="E22" s="45"/>
      <c r="F22" s="45"/>
      <c r="G22" s="46"/>
      <c r="H22" s="46"/>
      <c r="I22" s="46"/>
      <c r="J22" s="46"/>
      <c r="K22" s="46"/>
      <c r="L22" s="46"/>
      <c r="M22" s="46"/>
      <c r="N22" s="42"/>
      <c r="O22" s="42"/>
    </row>
    <row r="23" spans="2:16" ht="12.75">
      <c r="B23" s="46"/>
      <c r="C23" s="46" t="s">
        <v>64</v>
      </c>
      <c r="D23" s="46"/>
      <c r="E23" s="47" t="s">
        <v>65</v>
      </c>
      <c r="F23" s="48"/>
      <c r="G23" s="46" t="s">
        <v>66</v>
      </c>
      <c r="H23" s="46"/>
      <c r="I23" s="46"/>
      <c r="J23" s="46"/>
      <c r="K23" s="46"/>
      <c r="L23" s="46"/>
      <c r="M23" s="46"/>
      <c r="N23" s="42"/>
      <c r="O23" s="42"/>
      <c r="P23" s="46"/>
    </row>
    <row r="24" spans="2:16" ht="12.75">
      <c r="B24" s="46"/>
      <c r="C24" s="46" t="s">
        <v>67</v>
      </c>
      <c r="D24" s="46"/>
      <c r="E24" s="46"/>
      <c r="F24" s="46"/>
      <c r="G24" s="46"/>
      <c r="H24" s="46"/>
      <c r="I24" s="46"/>
      <c r="J24" s="46"/>
      <c r="K24" s="46"/>
      <c r="L24" s="46"/>
      <c r="M24" s="46"/>
      <c r="N24" s="42"/>
      <c r="O24" s="42"/>
      <c r="P24" s="46"/>
    </row>
    <row r="25" spans="2:16" ht="12.75">
      <c r="B25" s="46"/>
      <c r="C25" s="46" t="s">
        <v>68</v>
      </c>
      <c r="D25" s="46"/>
      <c r="E25" s="46"/>
      <c r="F25" s="46"/>
      <c r="G25" s="46"/>
      <c r="H25" s="46"/>
      <c r="I25" s="46"/>
      <c r="J25" s="46"/>
      <c r="K25" s="46"/>
      <c r="L25" s="46"/>
      <c r="M25" s="46"/>
      <c r="N25" s="46"/>
      <c r="O25" s="46"/>
      <c r="P25" s="46"/>
    </row>
    <row r="26" spans="2:16" ht="12.75">
      <c r="B26" s="46"/>
      <c r="C26" s="270" t="s">
        <v>411</v>
      </c>
      <c r="D26" s="270"/>
      <c r="E26" s="270"/>
      <c r="F26" s="270"/>
      <c r="G26" s="270"/>
      <c r="H26" s="270"/>
      <c r="I26" s="270"/>
      <c r="J26" s="270"/>
      <c r="K26" s="270"/>
      <c r="L26" s="270"/>
      <c r="M26" s="270"/>
      <c r="N26" s="46"/>
      <c r="O26" s="46"/>
      <c r="P26" s="46"/>
    </row>
    <row r="27" spans="2:15" ht="12.75">
      <c r="B27" s="46"/>
      <c r="C27" s="46"/>
      <c r="D27" s="46"/>
      <c r="E27" s="46"/>
      <c r="F27" s="46"/>
      <c r="G27" s="46"/>
      <c r="H27" s="46"/>
      <c r="I27" s="46"/>
      <c r="J27" s="46"/>
      <c r="K27" s="46"/>
      <c r="L27" s="46"/>
      <c r="M27" s="46"/>
      <c r="N27" s="46"/>
      <c r="O27" s="46"/>
    </row>
    <row r="28" spans="2:15" ht="12.75">
      <c r="B28" s="45" t="s">
        <v>69</v>
      </c>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row r="498" spans="2:15" ht="12.75">
      <c r="B498" s="46"/>
      <c r="C498" s="46"/>
      <c r="D498" s="46"/>
      <c r="E498" s="46"/>
      <c r="F498" s="46"/>
      <c r="G498" s="46"/>
      <c r="H498" s="46"/>
      <c r="I498" s="46"/>
      <c r="J498" s="46"/>
      <c r="K498" s="46"/>
      <c r="L498" s="46"/>
      <c r="M498" s="46"/>
      <c r="N498" s="46"/>
      <c r="O498" s="46"/>
    </row>
    <row r="499" spans="2:15" ht="12.75">
      <c r="B499" s="46"/>
      <c r="C499" s="46"/>
      <c r="D499" s="46"/>
      <c r="E499" s="46"/>
      <c r="F499" s="46"/>
      <c r="G499" s="46"/>
      <c r="H499" s="46"/>
      <c r="I499" s="46"/>
      <c r="J499" s="46"/>
      <c r="K499" s="46"/>
      <c r="L499" s="46"/>
      <c r="M499" s="46"/>
      <c r="N499" s="46"/>
      <c r="O499" s="46"/>
    </row>
    <row r="500" spans="2:15" ht="12.75">
      <c r="B500" s="46"/>
      <c r="C500" s="46"/>
      <c r="D500" s="46"/>
      <c r="E500" s="46"/>
      <c r="F500" s="46"/>
      <c r="G500" s="46"/>
      <c r="H500" s="46"/>
      <c r="I500" s="46"/>
      <c r="J500" s="46"/>
      <c r="K500" s="46"/>
      <c r="L500" s="46"/>
      <c r="M500" s="46"/>
      <c r="N500" s="46"/>
      <c r="O500" s="46"/>
    </row>
    <row r="501" spans="2:15" ht="12.75">
      <c r="B501" s="46"/>
      <c r="C501" s="46"/>
      <c r="D501" s="46"/>
      <c r="E501" s="46"/>
      <c r="F501" s="46"/>
      <c r="G501" s="46"/>
      <c r="H501" s="46"/>
      <c r="I501" s="46"/>
      <c r="J501" s="46"/>
      <c r="K501" s="46"/>
      <c r="L501" s="46"/>
      <c r="M501" s="46"/>
      <c r="N501" s="46"/>
      <c r="O501" s="46"/>
    </row>
  </sheetData>
  <sheetProtection/>
  <mergeCells count="19">
    <mergeCell ref="D10:M10"/>
    <mergeCell ref="C21:M21"/>
    <mergeCell ref="C26:M26"/>
    <mergeCell ref="D17:M17"/>
    <mergeCell ref="D18:M18"/>
    <mergeCell ref="D13:M13"/>
    <mergeCell ref="D14:M14"/>
    <mergeCell ref="D15:M15"/>
    <mergeCell ref="D16:M16"/>
    <mergeCell ref="B13:B18"/>
    <mergeCell ref="B9:B12"/>
    <mergeCell ref="D9:M9"/>
    <mergeCell ref="D11:M11"/>
    <mergeCell ref="D12:M12"/>
    <mergeCell ref="A1:N1"/>
    <mergeCell ref="A2:N2"/>
    <mergeCell ref="D4:M4"/>
    <mergeCell ref="D5:M5"/>
    <mergeCell ref="D6:M6"/>
  </mergeCells>
  <printOptions/>
  <pageMargins left="0.25" right="0.25" top="0.5" bottom="0.5" header="0.3" footer="0.3"/>
  <pageSetup horizontalDpi="1200" verticalDpi="1200" orientation="landscape" r:id="rId2"/>
  <headerFooter>
    <oddFooter>&amp;CPage &amp;P&amp;R&amp;F</oddFooter>
  </headerFooter>
  <rowBreaks count="1" manualBreakCount="1">
    <brk id="21" max="255" man="1"/>
  </rowBreaks>
  <drawing r:id="rId1"/>
</worksheet>
</file>

<file path=xl/worksheets/sheet10.xml><?xml version="1.0" encoding="utf-8"?>
<worksheet xmlns="http://schemas.openxmlformats.org/spreadsheetml/2006/main" xmlns:r="http://schemas.openxmlformats.org/officeDocument/2006/relationships">
  <sheetPr codeName="Sheet10"/>
  <dimension ref="A1:AL20"/>
  <sheetViews>
    <sheetView zoomScalePageLayoutView="0" workbookViewId="0" topLeftCell="A1">
      <selection activeCell="D11" sqref="D11"/>
    </sheetView>
  </sheetViews>
  <sheetFormatPr defaultColWidth="9.140625" defaultRowHeight="15"/>
  <cols>
    <col min="1" max="2" width="9.140625" style="127" customWidth="1"/>
    <col min="3" max="3" width="19.00390625" style="127" customWidth="1"/>
    <col min="4" max="4" width="13.28125" style="127" bestFit="1" customWidth="1"/>
    <col min="5" max="5" width="16.28125" style="127" bestFit="1" customWidth="1"/>
    <col min="6" max="6" width="23.421875" style="127" customWidth="1"/>
    <col min="7" max="7" width="11.00390625" style="127" bestFit="1" customWidth="1"/>
    <col min="8" max="16384" width="9.140625" style="127" customWidth="1"/>
  </cols>
  <sheetData>
    <row r="1" spans="1:38" ht="20.25">
      <c r="A1" s="123"/>
      <c r="B1" s="124"/>
      <c r="C1" s="123"/>
      <c r="D1" s="124"/>
      <c r="E1" s="123"/>
      <c r="F1" s="123"/>
      <c r="G1" s="123"/>
      <c r="H1" s="179" t="s">
        <v>1</v>
      </c>
      <c r="I1" s="82"/>
      <c r="J1" s="82"/>
      <c r="K1" s="82"/>
      <c r="L1" s="82"/>
      <c r="M1" s="82"/>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38" ht="12.75">
      <c r="A2" s="82"/>
      <c r="B2" s="363"/>
      <c r="C2" s="363"/>
      <c r="D2" s="363"/>
      <c r="E2" s="363"/>
      <c r="F2" s="13"/>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8" ht="12.75">
      <c r="A3" s="82"/>
      <c r="B3" s="363" t="s">
        <v>2</v>
      </c>
      <c r="C3" s="363"/>
      <c r="D3" s="363"/>
      <c r="E3" s="363"/>
      <c r="F3" s="13" t="s">
        <v>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ht="12.75">
      <c r="A4" s="82"/>
      <c r="B4" s="82">
        <v>1</v>
      </c>
      <c r="C4" s="82" t="s">
        <v>226</v>
      </c>
      <c r="D4" s="82">
        <v>365</v>
      </c>
      <c r="E4" s="82" t="s">
        <v>223</v>
      </c>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38" ht="12.75">
      <c r="A5" s="82"/>
      <c r="B5" s="187">
        <v>1</v>
      </c>
      <c r="C5" s="127" t="s">
        <v>234</v>
      </c>
      <c r="D5" s="127">
        <v>1000</v>
      </c>
      <c r="E5" s="127" t="s">
        <v>4</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38" ht="12.75">
      <c r="A6" s="82"/>
      <c r="B6" s="187">
        <v>1</v>
      </c>
      <c r="C6" s="127" t="s">
        <v>4</v>
      </c>
      <c r="D6" s="127">
        <v>2.204622</v>
      </c>
      <c r="E6" s="127" t="s">
        <v>235</v>
      </c>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38" ht="12.75">
      <c r="A7" s="82"/>
      <c r="B7" s="187">
        <v>1</v>
      </c>
      <c r="C7" s="127" t="s">
        <v>236</v>
      </c>
      <c r="D7" s="127">
        <v>60</v>
      </c>
      <c r="E7" s="127" t="s">
        <v>237</v>
      </c>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row>
    <row r="8" spans="1:38" ht="12.75">
      <c r="A8" s="82"/>
      <c r="B8" s="187">
        <v>1</v>
      </c>
      <c r="C8" s="127" t="s">
        <v>238</v>
      </c>
      <c r="D8" s="127">
        <v>42</v>
      </c>
      <c r="E8" s="127" t="s">
        <v>239</v>
      </c>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row>
    <row r="9" spans="1:38" ht="12.75">
      <c r="A9" s="82"/>
      <c r="B9" s="187">
        <v>1</v>
      </c>
      <c r="C9" s="127" t="s">
        <v>234</v>
      </c>
      <c r="D9" s="127">
        <v>1000</v>
      </c>
      <c r="E9" s="127" t="s">
        <v>4</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row>
    <row r="10" spans="1:38" ht="12.75">
      <c r="A10" s="82"/>
      <c r="B10" s="187">
        <v>1</v>
      </c>
      <c r="C10" s="127" t="s">
        <v>240</v>
      </c>
      <c r="D10" s="127">
        <v>1000000</v>
      </c>
      <c r="E10" s="127" t="s">
        <v>233</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row>
    <row r="11" spans="1:38" ht="12.75">
      <c r="A11" s="123"/>
      <c r="B11" s="187">
        <v>1</v>
      </c>
      <c r="C11" s="182" t="s">
        <v>241</v>
      </c>
      <c r="D11" s="182">
        <v>1341</v>
      </c>
      <c r="E11" s="182" t="s">
        <v>242</v>
      </c>
      <c r="F11" s="1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row>
    <row r="12" spans="1:38" ht="12.75">
      <c r="A12" s="123"/>
      <c r="B12" s="185">
        <v>1</v>
      </c>
      <c r="C12" s="182" t="s">
        <v>243</v>
      </c>
      <c r="D12" s="182">
        <v>1000</v>
      </c>
      <c r="E12" s="182" t="s">
        <v>244</v>
      </c>
      <c r="F12" s="1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row>
    <row r="13" spans="1:6" ht="12.75">
      <c r="A13" s="123"/>
      <c r="B13" s="189">
        <v>1</v>
      </c>
      <c r="C13" s="123" t="s">
        <v>245</v>
      </c>
      <c r="D13" s="190">
        <v>1000000</v>
      </c>
      <c r="E13" s="123" t="s">
        <v>246</v>
      </c>
      <c r="F13" s="182"/>
    </row>
    <row r="14" spans="1:6" ht="12.75">
      <c r="A14" s="123"/>
      <c r="B14" s="189">
        <v>1</v>
      </c>
      <c r="C14" s="182" t="s">
        <v>223</v>
      </c>
      <c r="D14" s="182">
        <v>24</v>
      </c>
      <c r="E14" s="182" t="s">
        <v>247</v>
      </c>
      <c r="F14" s="182"/>
    </row>
    <row r="15" spans="1:6" ht="12.75">
      <c r="A15" s="182"/>
      <c r="B15" s="182">
        <v>1</v>
      </c>
      <c r="C15" s="182" t="s">
        <v>248</v>
      </c>
      <c r="D15" s="183">
        <v>1000000</v>
      </c>
      <c r="E15" s="182" t="s">
        <v>4</v>
      </c>
      <c r="F15" s="182"/>
    </row>
    <row r="16" spans="1:6" ht="12.75">
      <c r="A16" s="182"/>
      <c r="B16" s="182">
        <v>1</v>
      </c>
      <c r="C16" s="182" t="s">
        <v>239</v>
      </c>
      <c r="D16" s="182">
        <v>3.785</v>
      </c>
      <c r="E16" s="182" t="s">
        <v>249</v>
      </c>
      <c r="F16" s="182"/>
    </row>
    <row r="17" spans="1:10" ht="12.75">
      <c r="A17" s="182"/>
      <c r="B17" s="182">
        <v>1</v>
      </c>
      <c r="C17" s="182" t="s">
        <v>191</v>
      </c>
      <c r="D17" s="182">
        <v>947.8</v>
      </c>
      <c r="E17" s="182" t="s">
        <v>233</v>
      </c>
      <c r="F17" s="182"/>
      <c r="J17" s="126"/>
    </row>
    <row r="18" spans="1:6" ht="12.75">
      <c r="A18" s="182"/>
      <c r="B18" s="182">
        <v>1</v>
      </c>
      <c r="C18" s="182" t="s">
        <v>298</v>
      </c>
      <c r="D18" s="182">
        <v>3.28</v>
      </c>
      <c r="E18" s="182" t="s">
        <v>291</v>
      </c>
      <c r="F18" s="182"/>
    </row>
    <row r="19" spans="2:5" ht="12.75">
      <c r="B19" s="127">
        <v>1</v>
      </c>
      <c r="C19" s="127" t="s">
        <v>484</v>
      </c>
      <c r="D19" s="127">
        <v>12</v>
      </c>
      <c r="E19" s="127" t="s">
        <v>471</v>
      </c>
    </row>
    <row r="20" spans="2:5" ht="12.75">
      <c r="B20" s="127">
        <v>1</v>
      </c>
      <c r="C20" s="127" t="s">
        <v>491</v>
      </c>
      <c r="D20" s="127">
        <v>35.3147</v>
      </c>
      <c r="E20" s="127" t="s">
        <v>476</v>
      </c>
    </row>
  </sheetData>
  <sheetProtection/>
  <mergeCells count="2">
    <mergeCell ref="B2:E2"/>
    <mergeCell ref="B3:E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AL14"/>
  <sheetViews>
    <sheetView zoomScalePageLayoutView="0" workbookViewId="0" topLeftCell="A1">
      <selection activeCell="E18" sqref="E18"/>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192</v>
      </c>
      <c r="D3" s="13" t="s">
        <v>54</v>
      </c>
    </row>
    <row r="4" spans="3:12" ht="39.75" customHeight="1">
      <c r="C4" s="134">
        <v>1</v>
      </c>
      <c r="D4" s="364" t="s">
        <v>410</v>
      </c>
      <c r="E4" s="365"/>
      <c r="F4" s="365"/>
      <c r="G4" s="365"/>
      <c r="H4" s="365"/>
      <c r="I4" s="365"/>
      <c r="J4" s="365"/>
      <c r="K4" s="365"/>
      <c r="L4" s="365"/>
    </row>
    <row r="5" spans="3:12" ht="48.75" customHeight="1">
      <c r="C5" s="134">
        <v>2</v>
      </c>
      <c r="D5" s="364" t="s">
        <v>265</v>
      </c>
      <c r="E5" s="365"/>
      <c r="F5" s="365"/>
      <c r="G5" s="365"/>
      <c r="H5" s="365"/>
      <c r="I5" s="365"/>
      <c r="J5" s="365"/>
      <c r="K5" s="365"/>
      <c r="L5" s="365"/>
    </row>
    <row r="6" spans="3:12" ht="15">
      <c r="C6" s="134">
        <v>3</v>
      </c>
      <c r="D6" s="364" t="s">
        <v>273</v>
      </c>
      <c r="E6" s="365"/>
      <c r="F6" s="365"/>
      <c r="G6" s="365"/>
      <c r="H6" s="365"/>
      <c r="I6" s="365"/>
      <c r="J6" s="365"/>
      <c r="K6" s="365"/>
      <c r="L6" s="365"/>
    </row>
    <row r="7" spans="3:12" ht="15">
      <c r="C7" s="134">
        <v>4</v>
      </c>
      <c r="D7" s="364" t="s">
        <v>276</v>
      </c>
      <c r="E7" s="365"/>
      <c r="F7" s="365"/>
      <c r="G7" s="365"/>
      <c r="H7" s="365"/>
      <c r="I7" s="365"/>
      <c r="J7" s="365"/>
      <c r="K7" s="365"/>
      <c r="L7" s="365"/>
    </row>
    <row r="8" spans="3:12" ht="15">
      <c r="C8" s="134">
        <v>5</v>
      </c>
      <c r="D8" s="364" t="s">
        <v>297</v>
      </c>
      <c r="E8" s="365"/>
      <c r="F8" s="365"/>
      <c r="G8" s="365"/>
      <c r="H8" s="365"/>
      <c r="I8" s="365"/>
      <c r="J8" s="365"/>
      <c r="K8" s="365"/>
      <c r="L8" s="365"/>
    </row>
    <row r="9" spans="3:12" ht="15">
      <c r="C9" s="134">
        <v>6</v>
      </c>
      <c r="D9" s="364" t="s">
        <v>385</v>
      </c>
      <c r="E9" s="365"/>
      <c r="F9" s="365"/>
      <c r="G9" s="365"/>
      <c r="H9" s="365"/>
      <c r="I9" s="365"/>
      <c r="J9" s="365"/>
      <c r="K9" s="365"/>
      <c r="L9" s="365"/>
    </row>
    <row r="10" spans="3:12" ht="15.75" customHeight="1">
      <c r="C10" s="134">
        <v>7</v>
      </c>
      <c r="D10" s="364" t="s">
        <v>512</v>
      </c>
      <c r="E10" s="365"/>
      <c r="F10" s="365"/>
      <c r="G10" s="365"/>
      <c r="H10" s="365"/>
      <c r="I10" s="365"/>
      <c r="J10" s="365"/>
      <c r="K10" s="365"/>
      <c r="L10" s="365"/>
    </row>
    <row r="11" spans="3:12" ht="36.75" customHeight="1">
      <c r="C11" s="134">
        <v>8</v>
      </c>
      <c r="D11" s="364" t="s">
        <v>593</v>
      </c>
      <c r="E11" s="365"/>
      <c r="F11" s="365"/>
      <c r="G11" s="365"/>
      <c r="H11" s="365"/>
      <c r="I11" s="365"/>
      <c r="J11" s="365"/>
      <c r="K11" s="365"/>
      <c r="L11" s="365"/>
    </row>
    <row r="12" spans="3:12" ht="53.25" customHeight="1">
      <c r="C12" s="134">
        <v>9</v>
      </c>
      <c r="D12" s="364" t="s">
        <v>556</v>
      </c>
      <c r="E12" s="365"/>
      <c r="F12" s="365"/>
      <c r="G12" s="365"/>
      <c r="H12" s="365"/>
      <c r="I12" s="365"/>
      <c r="J12" s="365"/>
      <c r="K12" s="365"/>
      <c r="L12" s="365"/>
    </row>
    <row r="13" spans="3:12" ht="15">
      <c r="C13" s="134">
        <v>10</v>
      </c>
      <c r="D13" s="364" t="s">
        <v>584</v>
      </c>
      <c r="E13" s="365"/>
      <c r="F13" s="365"/>
      <c r="G13" s="365"/>
      <c r="H13" s="365"/>
      <c r="I13" s="365"/>
      <c r="J13" s="365"/>
      <c r="K13" s="365"/>
      <c r="L13" s="365"/>
    </row>
    <row r="14" spans="3:12" ht="50.25" customHeight="1">
      <c r="C14" s="134">
        <v>11</v>
      </c>
      <c r="D14" s="364" t="s">
        <v>586</v>
      </c>
      <c r="E14" s="365"/>
      <c r="F14" s="365"/>
      <c r="G14" s="365"/>
      <c r="H14" s="365"/>
      <c r="I14" s="365"/>
      <c r="J14" s="365"/>
      <c r="K14" s="365"/>
      <c r="L14" s="365"/>
    </row>
  </sheetData>
  <sheetProtection/>
  <mergeCells count="11">
    <mergeCell ref="D9:L9"/>
    <mergeCell ref="D10:L10"/>
    <mergeCell ref="D11:L11"/>
    <mergeCell ref="D12:L12"/>
    <mergeCell ref="D13:L13"/>
    <mergeCell ref="D14:L14"/>
    <mergeCell ref="D4:L4"/>
    <mergeCell ref="D5:L5"/>
    <mergeCell ref="D6:L6"/>
    <mergeCell ref="D7:L7"/>
    <mergeCell ref="D8:L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8"/>
  <sheetViews>
    <sheetView tabSelected="1" zoomScalePageLayoutView="0" workbookViewId="0" topLeftCell="A1">
      <selection activeCell="A1" sqref="A1"/>
    </sheetView>
  </sheetViews>
  <sheetFormatPr defaultColWidth="9.140625" defaultRowHeight="15"/>
  <cols>
    <col min="1" max="1" width="1.8515625" style="42" customWidth="1"/>
    <col min="2" max="2" width="3.7109375" style="75" customWidth="1"/>
    <col min="3" max="3" width="29.57421875" style="1" customWidth="1"/>
    <col min="4" max="4" width="54.28125" style="1" customWidth="1"/>
    <col min="5" max="5" width="19.28125" style="1" customWidth="1"/>
    <col min="6" max="6" width="12.28125" style="1" customWidth="1"/>
    <col min="7" max="7" width="12.8515625" style="1" customWidth="1"/>
    <col min="8" max="8" width="13.57421875" style="1" customWidth="1"/>
    <col min="9" max="9" width="12.7109375" style="42" customWidth="1"/>
    <col min="10" max="10" width="14.421875" style="1" customWidth="1"/>
    <col min="11" max="11" width="12.00390625" style="1" customWidth="1"/>
    <col min="12" max="12" width="11.421875" style="1" customWidth="1"/>
    <col min="13" max="13" width="9.28125" style="1" customWidth="1"/>
    <col min="14" max="14" width="14.7109375" style="1" customWidth="1"/>
    <col min="15" max="15" width="13.00390625" style="1" customWidth="1"/>
    <col min="16" max="16" width="49.00390625" style="1" customWidth="1"/>
    <col min="17" max="17" width="2.140625" style="42" customWidth="1"/>
    <col min="18" max="25" width="9.140625" style="42" customWidth="1"/>
    <col min="26" max="16384" width="9.140625" style="1" customWidth="1"/>
  </cols>
  <sheetData>
    <row r="1" spans="2:17" ht="20.25">
      <c r="B1" s="265" t="s">
        <v>45</v>
      </c>
      <c r="C1" s="265"/>
      <c r="D1" s="265"/>
      <c r="E1" s="265"/>
      <c r="F1" s="265"/>
      <c r="G1" s="265"/>
      <c r="H1" s="265"/>
      <c r="I1" s="265"/>
      <c r="J1" s="265"/>
      <c r="K1" s="265"/>
      <c r="L1" s="265"/>
      <c r="M1" s="265"/>
      <c r="N1" s="265"/>
      <c r="O1" s="265"/>
      <c r="P1" s="265"/>
      <c r="Q1" s="265"/>
    </row>
    <row r="2" spans="2:17" ht="20.25">
      <c r="B2" s="265" t="s">
        <v>70</v>
      </c>
      <c r="C2" s="265"/>
      <c r="D2" s="265"/>
      <c r="E2" s="265"/>
      <c r="F2" s="265"/>
      <c r="G2" s="265"/>
      <c r="H2" s="265"/>
      <c r="I2" s="265"/>
      <c r="J2" s="265"/>
      <c r="K2" s="265"/>
      <c r="L2" s="265"/>
      <c r="M2" s="265"/>
      <c r="N2" s="265"/>
      <c r="O2" s="265"/>
      <c r="P2" s="265"/>
      <c r="Q2" s="265"/>
    </row>
    <row r="3" spans="2:16" ht="5.25" customHeight="1">
      <c r="B3" s="45"/>
      <c r="C3" s="42"/>
      <c r="D3" s="42"/>
      <c r="E3" s="42"/>
      <c r="F3" s="42"/>
      <c r="G3" s="42"/>
      <c r="H3" s="42"/>
      <c r="J3" s="42"/>
      <c r="K3" s="42"/>
      <c r="L3" s="42"/>
      <c r="M3" s="42"/>
      <c r="N3" s="42"/>
      <c r="O3" s="42"/>
      <c r="P3" s="42"/>
    </row>
    <row r="4" spans="2:16" ht="13.5" thickBot="1">
      <c r="B4" s="283" t="s">
        <v>71</v>
      </c>
      <c r="C4" s="283"/>
      <c r="D4" s="204" t="s">
        <v>464</v>
      </c>
      <c r="E4" s="49"/>
      <c r="F4" s="42"/>
      <c r="G4" s="42"/>
      <c r="H4" s="42"/>
      <c r="J4" s="42"/>
      <c r="K4" s="42"/>
      <c r="L4" s="42"/>
      <c r="M4" s="42"/>
      <c r="N4" s="42"/>
      <c r="O4" s="42"/>
      <c r="P4" s="42"/>
    </row>
    <row r="5" spans="2:16" ht="13.5" thickBot="1">
      <c r="B5" s="283" t="s">
        <v>72</v>
      </c>
      <c r="C5" s="283"/>
      <c r="D5" s="50">
        <v>1</v>
      </c>
      <c r="E5" s="205" t="s">
        <v>395</v>
      </c>
      <c r="F5" s="51" t="s">
        <v>73</v>
      </c>
      <c r="G5" s="284" t="s">
        <v>465</v>
      </c>
      <c r="H5" s="284"/>
      <c r="I5" s="284"/>
      <c r="J5" s="284"/>
      <c r="K5" s="42"/>
      <c r="L5" s="42"/>
      <c r="M5" s="52" t="s">
        <v>59</v>
      </c>
      <c r="N5" s="53" t="str">
        <f>DQI!I26</f>
        <v>2,2,2,2,3</v>
      </c>
      <c r="O5" s="54"/>
      <c r="P5" s="46" t="s">
        <v>74</v>
      </c>
    </row>
    <row r="6" spans="2:16" ht="27.75" customHeight="1">
      <c r="B6" s="285" t="s">
        <v>75</v>
      </c>
      <c r="C6" s="286"/>
      <c r="D6" s="287" t="s">
        <v>466</v>
      </c>
      <c r="E6" s="288"/>
      <c r="F6" s="288"/>
      <c r="G6" s="288"/>
      <c r="H6" s="288"/>
      <c r="I6" s="288"/>
      <c r="J6" s="288"/>
      <c r="K6" s="288"/>
      <c r="L6" s="288"/>
      <c r="M6" s="288"/>
      <c r="N6" s="288"/>
      <c r="O6" s="289"/>
      <c r="P6" s="55"/>
    </row>
    <row r="7" spans="2:16" ht="13.5" thickBot="1">
      <c r="B7" s="45"/>
      <c r="C7" s="42"/>
      <c r="D7" s="42"/>
      <c r="E7" s="42"/>
      <c r="F7" s="42"/>
      <c r="G7" s="42"/>
      <c r="H7" s="42"/>
      <c r="J7" s="42"/>
      <c r="K7" s="42"/>
      <c r="L7" s="42"/>
      <c r="M7" s="42"/>
      <c r="N7" s="42"/>
      <c r="O7" s="42"/>
      <c r="P7" s="42"/>
    </row>
    <row r="8" spans="1:25" s="57" customFormat="1" ht="13.5" thickBot="1">
      <c r="A8" s="56"/>
      <c r="B8" s="277" t="s">
        <v>76</v>
      </c>
      <c r="C8" s="278"/>
      <c r="D8" s="278"/>
      <c r="E8" s="278"/>
      <c r="F8" s="278"/>
      <c r="G8" s="278"/>
      <c r="H8" s="278"/>
      <c r="I8" s="278"/>
      <c r="J8" s="278"/>
      <c r="K8" s="278"/>
      <c r="L8" s="278"/>
      <c r="M8" s="278"/>
      <c r="N8" s="278"/>
      <c r="O8" s="278"/>
      <c r="P8" s="279"/>
      <c r="Q8" s="56"/>
      <c r="R8" s="56"/>
      <c r="S8" s="56"/>
      <c r="T8" s="56"/>
      <c r="U8" s="56"/>
      <c r="V8" s="56"/>
      <c r="W8" s="56"/>
      <c r="X8" s="56"/>
      <c r="Y8" s="56"/>
    </row>
    <row r="9" spans="2:16" ht="12.75">
      <c r="B9" s="45"/>
      <c r="C9" s="42"/>
      <c r="D9" s="42"/>
      <c r="E9" s="42"/>
      <c r="F9" s="42"/>
      <c r="G9" s="42"/>
      <c r="H9" s="42"/>
      <c r="J9" s="42"/>
      <c r="K9" s="42"/>
      <c r="L9" s="42"/>
      <c r="M9" s="42"/>
      <c r="N9" s="42"/>
      <c r="O9" s="42"/>
      <c r="P9" s="42"/>
    </row>
    <row r="10" spans="2:16" ht="12.75">
      <c r="B10" s="283" t="s">
        <v>77</v>
      </c>
      <c r="C10" s="283"/>
      <c r="D10" s="291" t="s">
        <v>229</v>
      </c>
      <c r="E10" s="292"/>
      <c r="F10" s="42"/>
      <c r="G10" s="42"/>
      <c r="H10" s="42"/>
      <c r="J10" s="42"/>
      <c r="K10" s="42"/>
      <c r="L10" s="42"/>
      <c r="M10" s="42"/>
      <c r="N10" s="42"/>
      <c r="O10" s="42"/>
      <c r="P10" s="42"/>
    </row>
    <row r="11" spans="2:16" ht="12.75">
      <c r="B11" s="293" t="s">
        <v>78</v>
      </c>
      <c r="C11" s="294"/>
      <c r="D11" s="280"/>
      <c r="E11" s="292"/>
      <c r="F11" s="42"/>
      <c r="G11" s="42"/>
      <c r="H11" s="42"/>
      <c r="J11" s="42"/>
      <c r="K11" s="42"/>
      <c r="L11" s="42"/>
      <c r="M11" s="42"/>
      <c r="N11" s="42"/>
      <c r="O11" s="42"/>
      <c r="P11" s="42"/>
    </row>
    <row r="12" spans="2:16" ht="12.75">
      <c r="B12" s="283" t="s">
        <v>79</v>
      </c>
      <c r="C12" s="283"/>
      <c r="D12" s="290">
        <v>2012</v>
      </c>
      <c r="E12" s="290"/>
      <c r="F12" s="42"/>
      <c r="G12" s="42"/>
      <c r="H12" s="42"/>
      <c r="J12" s="42"/>
      <c r="K12" s="42"/>
      <c r="L12" s="42"/>
      <c r="M12" s="42"/>
      <c r="N12" s="42"/>
      <c r="O12" s="42"/>
      <c r="P12" s="42"/>
    </row>
    <row r="13" spans="2:16" ht="12.75">
      <c r="B13" s="283" t="s">
        <v>80</v>
      </c>
      <c r="C13" s="283"/>
      <c r="D13" s="290" t="s">
        <v>124</v>
      </c>
      <c r="E13" s="290"/>
      <c r="F13" s="42"/>
      <c r="G13" s="42"/>
      <c r="H13" s="42"/>
      <c r="J13" s="42"/>
      <c r="K13" s="42"/>
      <c r="L13" s="42"/>
      <c r="M13" s="42"/>
      <c r="N13" s="42"/>
      <c r="O13" s="42"/>
      <c r="P13" s="42"/>
    </row>
    <row r="14" spans="2:16" ht="12.75">
      <c r="B14" s="283" t="s">
        <v>82</v>
      </c>
      <c r="C14" s="283"/>
      <c r="D14" s="290" t="s">
        <v>83</v>
      </c>
      <c r="E14" s="290"/>
      <c r="F14" s="42"/>
      <c r="G14" s="42"/>
      <c r="H14" s="42"/>
      <c r="J14" s="42"/>
      <c r="K14" s="42"/>
      <c r="L14" s="42"/>
      <c r="M14" s="42"/>
      <c r="N14" s="42"/>
      <c r="O14" s="42"/>
      <c r="P14" s="42"/>
    </row>
    <row r="15" spans="2:16" ht="12.75">
      <c r="B15" s="283" t="s">
        <v>84</v>
      </c>
      <c r="C15" s="283"/>
      <c r="D15" s="290" t="s">
        <v>323</v>
      </c>
      <c r="E15" s="290"/>
      <c r="F15" s="42"/>
      <c r="G15" s="42"/>
      <c r="H15" s="42"/>
      <c r="J15" s="42"/>
      <c r="K15" s="42"/>
      <c r="L15" s="42"/>
      <c r="M15" s="42"/>
      <c r="N15" s="42"/>
      <c r="O15" s="42"/>
      <c r="P15" s="42"/>
    </row>
    <row r="16" spans="2:16" ht="12.75">
      <c r="B16" s="283" t="s">
        <v>85</v>
      </c>
      <c r="C16" s="283"/>
      <c r="D16" s="290" t="s">
        <v>86</v>
      </c>
      <c r="E16" s="290"/>
      <c r="F16" s="42"/>
      <c r="G16" s="42"/>
      <c r="H16" s="42"/>
      <c r="J16" s="42"/>
      <c r="K16" s="42"/>
      <c r="L16" s="42"/>
      <c r="M16" s="42"/>
      <c r="N16" s="42"/>
      <c r="O16" s="42"/>
      <c r="P16" s="42"/>
    </row>
    <row r="17" spans="2:16" ht="18" customHeight="1">
      <c r="B17" s="298" t="s">
        <v>87</v>
      </c>
      <c r="C17" s="299"/>
      <c r="D17" s="300"/>
      <c r="E17" s="300"/>
      <c r="F17" s="42"/>
      <c r="G17" s="42"/>
      <c r="H17" s="42"/>
      <c r="J17" s="42"/>
      <c r="K17" s="42"/>
      <c r="L17" s="42"/>
      <c r="M17" s="42"/>
      <c r="N17" s="42"/>
      <c r="O17" s="42"/>
      <c r="P17" s="42"/>
    </row>
    <row r="18" spans="2:16" ht="12.75">
      <c r="B18" s="45"/>
      <c r="C18" s="42"/>
      <c r="D18" s="42"/>
      <c r="E18" s="42"/>
      <c r="F18" s="42"/>
      <c r="G18" s="42"/>
      <c r="H18" s="42"/>
      <c r="J18" s="42"/>
      <c r="K18" s="42"/>
      <c r="L18" s="42"/>
      <c r="M18" s="42"/>
      <c r="N18" s="42"/>
      <c r="O18" s="42"/>
      <c r="P18" s="42"/>
    </row>
    <row r="19" spans="2:16" ht="13.5" thickBot="1">
      <c r="B19" s="45"/>
      <c r="C19" s="42"/>
      <c r="D19" s="42"/>
      <c r="E19" s="42"/>
      <c r="F19" s="42"/>
      <c r="G19" s="42"/>
      <c r="H19" s="42"/>
      <c r="J19" s="42"/>
      <c r="K19" s="42"/>
      <c r="L19" s="42"/>
      <c r="M19" s="42"/>
      <c r="N19" s="42"/>
      <c r="O19" s="42"/>
      <c r="P19" s="42"/>
    </row>
    <row r="20" spans="1:25" s="57" customFormat="1" ht="13.5" thickBot="1">
      <c r="A20" s="56"/>
      <c r="B20" s="277" t="s">
        <v>88</v>
      </c>
      <c r="C20" s="278"/>
      <c r="D20" s="278"/>
      <c r="E20" s="278"/>
      <c r="F20" s="278"/>
      <c r="G20" s="278"/>
      <c r="H20" s="278"/>
      <c r="I20" s="278"/>
      <c r="J20" s="278"/>
      <c r="K20" s="278"/>
      <c r="L20" s="278"/>
      <c r="M20" s="278"/>
      <c r="N20" s="278"/>
      <c r="O20" s="278"/>
      <c r="P20" s="279"/>
      <c r="Q20" s="56"/>
      <c r="R20" s="56"/>
      <c r="S20" s="56"/>
      <c r="T20" s="56"/>
      <c r="U20" s="56"/>
      <c r="V20" s="56"/>
      <c r="W20" s="56"/>
      <c r="X20" s="56"/>
      <c r="Y20" s="56"/>
    </row>
    <row r="21" spans="2:16" ht="12.75">
      <c r="B21" s="45"/>
      <c r="C21" s="42"/>
      <c r="D21" s="42"/>
      <c r="E21" s="42"/>
      <c r="F21" s="42"/>
      <c r="G21" s="58" t="s">
        <v>89</v>
      </c>
      <c r="H21" s="42"/>
      <c r="J21" s="42"/>
      <c r="K21" s="42"/>
      <c r="L21" s="42"/>
      <c r="M21" s="42"/>
      <c r="N21" s="42"/>
      <c r="O21" s="42"/>
      <c r="P21" s="42"/>
    </row>
    <row r="22" spans="2:16" ht="12.75">
      <c r="B22" s="45"/>
      <c r="C22" s="59" t="s">
        <v>90</v>
      </c>
      <c r="D22" s="59" t="s">
        <v>91</v>
      </c>
      <c r="E22" s="59" t="s">
        <v>92</v>
      </c>
      <c r="F22" s="59" t="s">
        <v>220</v>
      </c>
      <c r="G22" s="59" t="s">
        <v>221</v>
      </c>
      <c r="H22" s="59" t="s">
        <v>100</v>
      </c>
      <c r="I22" s="59" t="s">
        <v>3</v>
      </c>
      <c r="J22" s="295" t="s">
        <v>94</v>
      </c>
      <c r="K22" s="296"/>
      <c r="L22" s="296"/>
      <c r="M22" s="296"/>
      <c r="N22" s="296"/>
      <c r="O22" s="296"/>
      <c r="P22" s="297"/>
    </row>
    <row r="23" spans="2:16" ht="12.75">
      <c r="B23" s="46">
        <f aca="true" t="shared" si="0" ref="B23:B34">LEN(C23)</f>
        <v>11</v>
      </c>
      <c r="C23" s="111" t="s">
        <v>287</v>
      </c>
      <c r="D23" s="114"/>
      <c r="E23" s="203">
        <f>'Drill speed'!B9</f>
        <v>17.784552845528456</v>
      </c>
      <c r="F23" s="200"/>
      <c r="G23" s="201"/>
      <c r="H23" s="118" t="s">
        <v>300</v>
      </c>
      <c r="I23" s="118">
        <v>1</v>
      </c>
      <c r="J23" s="280" t="s">
        <v>588</v>
      </c>
      <c r="K23" s="281"/>
      <c r="L23" s="281"/>
      <c r="M23" s="281"/>
      <c r="N23" s="281"/>
      <c r="O23" s="281"/>
      <c r="P23" s="282"/>
    </row>
    <row r="24" spans="2:16" ht="12.75">
      <c r="B24" s="46">
        <f t="shared" si="0"/>
        <v>11</v>
      </c>
      <c r="C24" s="111" t="s">
        <v>222</v>
      </c>
      <c r="D24" s="114"/>
      <c r="E24" s="203">
        <f>PS!C7</f>
        <v>2618.5090909090904</v>
      </c>
      <c r="F24" s="222">
        <f>PS!C8</f>
        <v>1469.898</v>
      </c>
      <c r="G24" s="223">
        <f>PS!C9</f>
        <v>3528.06</v>
      </c>
      <c r="H24" s="118" t="s">
        <v>224</v>
      </c>
      <c r="I24" s="118">
        <v>8</v>
      </c>
      <c r="J24" s="280" t="s">
        <v>596</v>
      </c>
      <c r="K24" s="281"/>
      <c r="L24" s="281"/>
      <c r="M24" s="281"/>
      <c r="N24" s="281"/>
      <c r="O24" s="281"/>
      <c r="P24" s="282"/>
    </row>
    <row r="25" spans="2:16" ht="12.75">
      <c r="B25" s="46">
        <f t="shared" si="0"/>
        <v>11</v>
      </c>
      <c r="C25" s="111" t="s">
        <v>303</v>
      </c>
      <c r="D25" s="114"/>
      <c r="E25" s="203">
        <f>'Fuel and emissions'!B65</f>
        <v>0.44742729306487694</v>
      </c>
      <c r="F25" s="113"/>
      <c r="G25" s="115"/>
      <c r="H25" s="118" t="s">
        <v>241</v>
      </c>
      <c r="I25" s="118">
        <v>3</v>
      </c>
      <c r="J25" s="280" t="s">
        <v>304</v>
      </c>
      <c r="K25" s="281"/>
      <c r="L25" s="281"/>
      <c r="M25" s="281"/>
      <c r="N25" s="281"/>
      <c r="O25" s="281"/>
      <c r="P25" s="282"/>
    </row>
    <row r="26" spans="2:16" ht="12.75">
      <c r="B26" s="46">
        <f t="shared" si="0"/>
        <v>10</v>
      </c>
      <c r="C26" s="111" t="s">
        <v>306</v>
      </c>
      <c r="D26" s="114" t="s">
        <v>397</v>
      </c>
      <c r="E26" s="203">
        <f>((E24/E23)*(E25))</f>
        <v>65.87696888346551</v>
      </c>
      <c r="F26" s="113"/>
      <c r="G26" s="115"/>
      <c r="H26" s="118" t="s">
        <v>399</v>
      </c>
      <c r="I26" s="118" t="s">
        <v>515</v>
      </c>
      <c r="J26" s="280" t="s">
        <v>400</v>
      </c>
      <c r="K26" s="281"/>
      <c r="L26" s="281"/>
      <c r="M26" s="281"/>
      <c r="N26" s="281"/>
      <c r="O26" s="281"/>
      <c r="P26" s="282"/>
    </row>
    <row r="27" spans="2:16" ht="12.75">
      <c r="B27" s="46">
        <f t="shared" si="0"/>
        <v>11</v>
      </c>
      <c r="C27" s="111" t="s">
        <v>301</v>
      </c>
      <c r="D27" s="114"/>
      <c r="E27" s="203">
        <f>'Fuel and emissions'!B10</f>
        <v>220.61516985443248</v>
      </c>
      <c r="F27" s="113"/>
      <c r="G27" s="115"/>
      <c r="H27" s="118" t="s">
        <v>257</v>
      </c>
      <c r="I27" s="118">
        <v>2</v>
      </c>
      <c r="J27" s="280" t="s">
        <v>302</v>
      </c>
      <c r="K27" s="281"/>
      <c r="L27" s="281"/>
      <c r="M27" s="281"/>
      <c r="N27" s="281"/>
      <c r="O27" s="281"/>
      <c r="P27" s="282"/>
    </row>
    <row r="28" spans="2:16" ht="12.75">
      <c r="B28" s="46">
        <f t="shared" si="0"/>
        <v>10</v>
      </c>
      <c r="C28" s="111" t="s">
        <v>305</v>
      </c>
      <c r="D28" s="114" t="s">
        <v>307</v>
      </c>
      <c r="E28" s="202">
        <f>E27*E26</f>
        <v>14533.458679720907</v>
      </c>
      <c r="F28" s="113"/>
      <c r="G28" s="115"/>
      <c r="H28" s="118" t="s">
        <v>398</v>
      </c>
      <c r="I28" s="118" t="s">
        <v>516</v>
      </c>
      <c r="J28" s="280" t="s">
        <v>401</v>
      </c>
      <c r="K28" s="281"/>
      <c r="L28" s="281"/>
      <c r="M28" s="281"/>
      <c r="N28" s="281"/>
      <c r="O28" s="281"/>
      <c r="P28" s="282"/>
    </row>
    <row r="29" spans="2:16" ht="12.75">
      <c r="B29" s="46">
        <f t="shared" si="0"/>
        <v>6</v>
      </c>
      <c r="C29" s="111" t="s">
        <v>280</v>
      </c>
      <c r="D29" s="114"/>
      <c r="E29" s="203">
        <f>'Fuel and emissions'!B35</f>
        <v>14.598420953796161</v>
      </c>
      <c r="F29" s="113"/>
      <c r="G29" s="115"/>
      <c r="H29" s="118" t="s">
        <v>257</v>
      </c>
      <c r="I29" s="118">
        <v>2</v>
      </c>
      <c r="J29" s="280" t="s">
        <v>315</v>
      </c>
      <c r="K29" s="281"/>
      <c r="L29" s="281"/>
      <c r="M29" s="281"/>
      <c r="N29" s="281"/>
      <c r="O29" s="281"/>
      <c r="P29" s="282"/>
    </row>
    <row r="30" spans="2:16" ht="12.75">
      <c r="B30" s="46">
        <f t="shared" si="0"/>
        <v>5</v>
      </c>
      <c r="C30" s="111" t="s">
        <v>281</v>
      </c>
      <c r="D30" s="114"/>
      <c r="E30" s="203">
        <f>'Fuel and emissions'!B36</f>
        <v>3.3454714685782867</v>
      </c>
      <c r="F30" s="113"/>
      <c r="G30" s="115"/>
      <c r="H30" s="118" t="s">
        <v>257</v>
      </c>
      <c r="I30" s="118">
        <v>2</v>
      </c>
      <c r="J30" s="280" t="s">
        <v>316</v>
      </c>
      <c r="K30" s="281"/>
      <c r="L30" s="281"/>
      <c r="M30" s="281"/>
      <c r="N30" s="281"/>
      <c r="O30" s="281"/>
      <c r="P30" s="282"/>
    </row>
    <row r="31" spans="2:16" ht="12.75">
      <c r="B31" s="46">
        <f t="shared" si="0"/>
        <v>6</v>
      </c>
      <c r="C31" s="111" t="s">
        <v>282</v>
      </c>
      <c r="D31" s="114"/>
      <c r="E31" s="203">
        <f>'Fuel and emissions'!B37</f>
        <v>0.24604421982543948</v>
      </c>
      <c r="F31" s="113"/>
      <c r="G31" s="115"/>
      <c r="H31" s="118" t="s">
        <v>257</v>
      </c>
      <c r="I31" s="118" t="s">
        <v>409</v>
      </c>
      <c r="J31" s="280" t="s">
        <v>317</v>
      </c>
      <c r="K31" s="281"/>
      <c r="L31" s="281"/>
      <c r="M31" s="281"/>
      <c r="N31" s="281"/>
      <c r="O31" s="281"/>
      <c r="P31" s="282"/>
    </row>
    <row r="32" spans="2:16" ht="12.75">
      <c r="B32" s="46">
        <f t="shared" si="0"/>
        <v>6</v>
      </c>
      <c r="C32" s="111" t="s">
        <v>283</v>
      </c>
      <c r="D32" s="114"/>
      <c r="E32" s="203">
        <f>'Fuel and emissions'!B38</f>
        <v>705.5903461001478</v>
      </c>
      <c r="F32" s="113"/>
      <c r="G32" s="115"/>
      <c r="H32" s="118" t="s">
        <v>257</v>
      </c>
      <c r="I32" s="118">
        <v>2</v>
      </c>
      <c r="J32" s="280" t="s">
        <v>318</v>
      </c>
      <c r="K32" s="281"/>
      <c r="L32" s="281"/>
      <c r="M32" s="281"/>
      <c r="N32" s="281"/>
      <c r="O32" s="281"/>
      <c r="P32" s="282"/>
    </row>
    <row r="33" spans="2:16" ht="12.75">
      <c r="B33" s="46">
        <f t="shared" si="0"/>
        <v>5</v>
      </c>
      <c r="C33" s="111" t="s">
        <v>284</v>
      </c>
      <c r="D33" s="114"/>
      <c r="E33" s="203">
        <f>'Fuel and emissions'!B39</f>
        <v>0.4257872778190547</v>
      </c>
      <c r="F33" s="113"/>
      <c r="G33" s="115"/>
      <c r="H33" s="118" t="s">
        <v>257</v>
      </c>
      <c r="I33" s="118">
        <v>2</v>
      </c>
      <c r="J33" s="280" t="s">
        <v>319</v>
      </c>
      <c r="K33" s="281"/>
      <c r="L33" s="281"/>
      <c r="M33" s="281"/>
      <c r="N33" s="281"/>
      <c r="O33" s="281"/>
      <c r="P33" s="282"/>
    </row>
    <row r="34" spans="2:16" ht="12.75">
      <c r="B34" s="46">
        <f t="shared" si="0"/>
        <v>6</v>
      </c>
      <c r="C34" s="111" t="s">
        <v>285</v>
      </c>
      <c r="D34" s="114"/>
      <c r="E34" s="203">
        <f>'Fuel and emissions'!B40</f>
        <v>0.03859457539659859</v>
      </c>
      <c r="F34" s="113"/>
      <c r="G34" s="115"/>
      <c r="H34" s="118" t="s">
        <v>257</v>
      </c>
      <c r="I34" s="118">
        <v>2</v>
      </c>
      <c r="J34" s="280" t="s">
        <v>320</v>
      </c>
      <c r="K34" s="281"/>
      <c r="L34" s="281"/>
      <c r="M34" s="281"/>
      <c r="N34" s="281"/>
      <c r="O34" s="281"/>
      <c r="P34" s="282"/>
    </row>
    <row r="35" spans="2:16" ht="12.75">
      <c r="B35" s="46">
        <f aca="true" t="shared" si="1" ref="B35:B41">LEN(C35)</f>
        <v>6</v>
      </c>
      <c r="C35" s="111" t="s">
        <v>286</v>
      </c>
      <c r="D35" s="114"/>
      <c r="E35" s="203">
        <f>'Fuel and emissions'!B41</f>
        <v>0.39023404012116364</v>
      </c>
      <c r="F35" s="113"/>
      <c r="G35" s="115"/>
      <c r="H35" s="118" t="s">
        <v>257</v>
      </c>
      <c r="I35" s="118">
        <v>2</v>
      </c>
      <c r="J35" s="280" t="s">
        <v>321</v>
      </c>
      <c r="K35" s="281"/>
      <c r="L35" s="281"/>
      <c r="M35" s="281"/>
      <c r="N35" s="281"/>
      <c r="O35" s="281"/>
      <c r="P35" s="282"/>
    </row>
    <row r="36" spans="2:16" ht="12.75">
      <c r="B36" s="46">
        <f t="shared" si="1"/>
        <v>3</v>
      </c>
      <c r="C36" s="111" t="s">
        <v>271</v>
      </c>
      <c r="D36" s="111" t="s">
        <v>308</v>
      </c>
      <c r="E36" s="203">
        <f aca="true" t="shared" si="2" ref="E36:E42">E$26*E29</f>
        <v>961.6997229209605</v>
      </c>
      <c r="F36" s="113"/>
      <c r="G36" s="115"/>
      <c r="H36" s="118" t="s">
        <v>398</v>
      </c>
      <c r="I36" s="118" t="s">
        <v>516</v>
      </c>
      <c r="J36" s="280" t="s">
        <v>403</v>
      </c>
      <c r="K36" s="281"/>
      <c r="L36" s="281"/>
      <c r="M36" s="281"/>
      <c r="N36" s="281"/>
      <c r="O36" s="281"/>
      <c r="P36" s="282"/>
    </row>
    <row r="37" spans="2:16" ht="12.75">
      <c r="B37" s="46">
        <f t="shared" si="1"/>
        <v>2</v>
      </c>
      <c r="C37" s="111" t="s">
        <v>266</v>
      </c>
      <c r="D37" s="111" t="s">
        <v>309</v>
      </c>
      <c r="E37" s="203">
        <f t="shared" si="2"/>
        <v>220.38951983605344</v>
      </c>
      <c r="F37" s="113"/>
      <c r="G37" s="115"/>
      <c r="H37" s="118" t="s">
        <v>398</v>
      </c>
      <c r="I37" s="118" t="s">
        <v>516</v>
      </c>
      <c r="J37" s="280" t="s">
        <v>402</v>
      </c>
      <c r="K37" s="281"/>
      <c r="L37" s="281"/>
      <c r="M37" s="281"/>
      <c r="N37" s="281"/>
      <c r="O37" s="281"/>
      <c r="P37" s="282"/>
    </row>
    <row r="38" spans="2:16" ht="12.75">
      <c r="B38" s="46">
        <f t="shared" si="1"/>
        <v>3</v>
      </c>
      <c r="C38" s="111" t="s">
        <v>267</v>
      </c>
      <c r="D38" s="111" t="s">
        <v>310</v>
      </c>
      <c r="E38" s="203">
        <f t="shared" si="2"/>
        <v>16.208647413397024</v>
      </c>
      <c r="F38" s="113"/>
      <c r="G38" s="115"/>
      <c r="H38" s="118" t="s">
        <v>398</v>
      </c>
      <c r="I38" s="118" t="s">
        <v>594</v>
      </c>
      <c r="J38" s="280" t="s">
        <v>404</v>
      </c>
      <c r="K38" s="281"/>
      <c r="L38" s="281"/>
      <c r="M38" s="281"/>
      <c r="N38" s="281"/>
      <c r="O38" s="281"/>
      <c r="P38" s="282"/>
    </row>
    <row r="39" spans="2:16" ht="12.75">
      <c r="B39" s="46">
        <f t="shared" si="1"/>
        <v>3</v>
      </c>
      <c r="C39" s="111" t="s">
        <v>268</v>
      </c>
      <c r="D39" s="111" t="s">
        <v>311</v>
      </c>
      <c r="E39" s="203">
        <f t="shared" si="2"/>
        <v>46482.1532745131</v>
      </c>
      <c r="F39" s="113"/>
      <c r="G39" s="115"/>
      <c r="H39" s="118" t="s">
        <v>398</v>
      </c>
      <c r="I39" s="118" t="s">
        <v>516</v>
      </c>
      <c r="J39" s="280" t="s">
        <v>405</v>
      </c>
      <c r="K39" s="281"/>
      <c r="L39" s="281"/>
      <c r="M39" s="281"/>
      <c r="N39" s="281"/>
      <c r="O39" s="281"/>
      <c r="P39" s="282"/>
    </row>
    <row r="40" spans="2:16" ht="12.75">
      <c r="B40" s="46">
        <f t="shared" si="1"/>
        <v>2</v>
      </c>
      <c r="C40" s="111" t="s">
        <v>269</v>
      </c>
      <c r="D40" s="111" t="s">
        <v>312</v>
      </c>
      <c r="E40" s="203">
        <f t="shared" si="2"/>
        <v>28.04957525186135</v>
      </c>
      <c r="F40" s="113"/>
      <c r="G40" s="115"/>
      <c r="H40" s="118" t="s">
        <v>398</v>
      </c>
      <c r="I40" s="118" t="s">
        <v>516</v>
      </c>
      <c r="J40" s="280" t="s">
        <v>406</v>
      </c>
      <c r="K40" s="281"/>
      <c r="L40" s="281"/>
      <c r="M40" s="281"/>
      <c r="N40" s="281"/>
      <c r="O40" s="281"/>
      <c r="P40" s="282"/>
    </row>
    <row r="41" spans="2:16" ht="12.75">
      <c r="B41" s="46">
        <f t="shared" si="1"/>
        <v>3</v>
      </c>
      <c r="C41" s="111" t="s">
        <v>270</v>
      </c>
      <c r="D41" s="111" t="s">
        <v>313</v>
      </c>
      <c r="E41" s="203">
        <f t="shared" si="2"/>
        <v>2.542493642472289</v>
      </c>
      <c r="F41" s="113"/>
      <c r="G41" s="115"/>
      <c r="H41" s="118" t="s">
        <v>398</v>
      </c>
      <c r="I41" s="118" t="s">
        <v>516</v>
      </c>
      <c r="J41" s="280" t="s">
        <v>407</v>
      </c>
      <c r="K41" s="281"/>
      <c r="L41" s="281"/>
      <c r="M41" s="281"/>
      <c r="N41" s="281"/>
      <c r="O41" s="281"/>
      <c r="P41" s="282"/>
    </row>
    <row r="42" spans="2:16" ht="12.75">
      <c r="B42" s="46">
        <f aca="true" t="shared" si="3" ref="B42:B50">LEN(C42)</f>
        <v>3</v>
      </c>
      <c r="C42" s="111" t="s">
        <v>278</v>
      </c>
      <c r="D42" s="111" t="s">
        <v>314</v>
      </c>
      <c r="E42" s="203">
        <f t="shared" si="2"/>
        <v>25.707435718330927</v>
      </c>
      <c r="F42" s="113"/>
      <c r="G42" s="115"/>
      <c r="H42" s="118" t="s">
        <v>398</v>
      </c>
      <c r="I42" s="118" t="s">
        <v>516</v>
      </c>
      <c r="J42" s="280" t="s">
        <v>408</v>
      </c>
      <c r="K42" s="281"/>
      <c r="L42" s="281"/>
      <c r="M42" s="281"/>
      <c r="N42" s="281"/>
      <c r="O42" s="281"/>
      <c r="P42" s="282"/>
    </row>
    <row r="43" spans="2:16" ht="12.75">
      <c r="B43" s="46">
        <f t="shared" si="3"/>
        <v>14</v>
      </c>
      <c r="C43" s="111" t="s">
        <v>494</v>
      </c>
      <c r="D43" s="114"/>
      <c r="E43" s="203">
        <f>Materials!B26</f>
        <v>20.828967505540632</v>
      </c>
      <c r="F43" s="113"/>
      <c r="G43" s="115"/>
      <c r="H43" s="118" t="s">
        <v>225</v>
      </c>
      <c r="I43" s="118" t="s">
        <v>525</v>
      </c>
      <c r="J43" s="280" t="s">
        <v>511</v>
      </c>
      <c r="K43" s="281"/>
      <c r="L43" s="281"/>
      <c r="M43" s="281"/>
      <c r="N43" s="281"/>
      <c r="O43" s="281"/>
      <c r="P43" s="282"/>
    </row>
    <row r="44" spans="2:16" ht="12.75">
      <c r="B44" s="46">
        <f t="shared" si="3"/>
        <v>12</v>
      </c>
      <c r="C44" s="111" t="s">
        <v>495</v>
      </c>
      <c r="D44" s="114" t="s">
        <v>502</v>
      </c>
      <c r="E44" s="203">
        <f>E43*E24</f>
        <v>54540.84076750818</v>
      </c>
      <c r="F44" s="113"/>
      <c r="G44" s="115"/>
      <c r="H44" s="118" t="s">
        <v>398</v>
      </c>
      <c r="I44" s="118" t="s">
        <v>525</v>
      </c>
      <c r="J44" s="280" t="s">
        <v>506</v>
      </c>
      <c r="K44" s="281"/>
      <c r="L44" s="281"/>
      <c r="M44" s="281"/>
      <c r="N44" s="281"/>
      <c r="O44" s="281"/>
      <c r="P44" s="282"/>
    </row>
    <row r="45" spans="2:16" ht="12.75">
      <c r="B45" s="46">
        <f t="shared" si="3"/>
        <v>13</v>
      </c>
      <c r="C45" s="111" t="s">
        <v>497</v>
      </c>
      <c r="D45" s="114"/>
      <c r="E45" s="203">
        <f>PS!C10</f>
        <v>24769.77912766905</v>
      </c>
      <c r="F45" s="113"/>
      <c r="G45" s="115"/>
      <c r="H45" s="118" t="s">
        <v>398</v>
      </c>
      <c r="I45" s="118" t="s">
        <v>525</v>
      </c>
      <c r="J45" s="280" t="s">
        <v>598</v>
      </c>
      <c r="K45" s="281"/>
      <c r="L45" s="281"/>
      <c r="M45" s="281"/>
      <c r="N45" s="281"/>
      <c r="O45" s="281"/>
      <c r="P45" s="282"/>
    </row>
    <row r="46" spans="2:16" ht="12.75">
      <c r="B46" s="46">
        <f t="shared" si="3"/>
        <v>13</v>
      </c>
      <c r="C46" s="111" t="s">
        <v>496</v>
      </c>
      <c r="D46" s="114" t="s">
        <v>498</v>
      </c>
      <c r="E46" s="203">
        <f>E45+E44</f>
        <v>79310.61989517724</v>
      </c>
      <c r="F46" s="113"/>
      <c r="G46" s="115"/>
      <c r="H46" s="118" t="s">
        <v>398</v>
      </c>
      <c r="I46" s="118" t="s">
        <v>525</v>
      </c>
      <c r="J46" s="280" t="s">
        <v>507</v>
      </c>
      <c r="K46" s="281"/>
      <c r="L46" s="281"/>
      <c r="M46" s="281"/>
      <c r="N46" s="281"/>
      <c r="O46" s="281"/>
      <c r="P46" s="282"/>
    </row>
    <row r="47" spans="2:16" ht="12.75">
      <c r="B47" s="46">
        <f t="shared" si="3"/>
        <v>14</v>
      </c>
      <c r="C47" s="111" t="s">
        <v>499</v>
      </c>
      <c r="D47" s="114"/>
      <c r="E47" s="203">
        <f>Materials!B52</f>
        <v>30.57506565810577</v>
      </c>
      <c r="F47" s="113"/>
      <c r="G47" s="115"/>
      <c r="H47" s="118" t="s">
        <v>225</v>
      </c>
      <c r="I47" s="118" t="s">
        <v>526</v>
      </c>
      <c r="J47" s="280" t="s">
        <v>510</v>
      </c>
      <c r="K47" s="281"/>
      <c r="L47" s="281"/>
      <c r="M47" s="281"/>
      <c r="N47" s="281"/>
      <c r="O47" s="281"/>
      <c r="P47" s="282"/>
    </row>
    <row r="48" spans="2:16" ht="12.75">
      <c r="B48" s="46">
        <f t="shared" si="3"/>
        <v>12</v>
      </c>
      <c r="C48" s="111" t="s">
        <v>503</v>
      </c>
      <c r="D48" s="114" t="s">
        <v>504</v>
      </c>
      <c r="E48" s="203">
        <f>E47*E24</f>
        <v>80061.08738089229</v>
      </c>
      <c r="F48" s="113"/>
      <c r="G48" s="115"/>
      <c r="H48" s="118" t="s">
        <v>398</v>
      </c>
      <c r="I48" s="118" t="s">
        <v>526</v>
      </c>
      <c r="J48" s="280" t="s">
        <v>508</v>
      </c>
      <c r="K48" s="281"/>
      <c r="L48" s="281"/>
      <c r="M48" s="281"/>
      <c r="N48" s="281"/>
      <c r="O48" s="281"/>
      <c r="P48" s="282"/>
    </row>
    <row r="49" spans="2:16" ht="12.75">
      <c r="B49" s="46">
        <f t="shared" si="3"/>
        <v>13</v>
      </c>
      <c r="C49" s="111" t="s">
        <v>500</v>
      </c>
      <c r="D49" s="114"/>
      <c r="E49" s="203">
        <f>PS!C11</f>
        <v>51320.89023979667</v>
      </c>
      <c r="F49" s="113"/>
      <c r="G49" s="115"/>
      <c r="H49" s="118" t="s">
        <v>398</v>
      </c>
      <c r="I49" s="118" t="s">
        <v>526</v>
      </c>
      <c r="J49" s="280" t="s">
        <v>597</v>
      </c>
      <c r="K49" s="281"/>
      <c r="L49" s="281"/>
      <c r="M49" s="281"/>
      <c r="N49" s="281"/>
      <c r="O49" s="281"/>
      <c r="P49" s="282"/>
    </row>
    <row r="50" spans="2:16" ht="12.75">
      <c r="B50" s="46">
        <f t="shared" si="3"/>
        <v>13</v>
      </c>
      <c r="C50" s="111" t="s">
        <v>501</v>
      </c>
      <c r="D50" s="114" t="s">
        <v>505</v>
      </c>
      <c r="E50" s="203">
        <f>E49+E48</f>
        <v>131381.97762068897</v>
      </c>
      <c r="F50" s="113"/>
      <c r="G50" s="115"/>
      <c r="H50" s="118" t="s">
        <v>398</v>
      </c>
      <c r="I50" s="118" t="s">
        <v>526</v>
      </c>
      <c r="J50" s="280" t="s">
        <v>509</v>
      </c>
      <c r="K50" s="281"/>
      <c r="L50" s="281"/>
      <c r="M50" s="281"/>
      <c r="N50" s="281"/>
      <c r="O50" s="281"/>
      <c r="P50" s="282"/>
    </row>
    <row r="51" spans="2:16" ht="12.75">
      <c r="B51" s="45"/>
      <c r="C51" s="60" t="s">
        <v>95</v>
      </c>
      <c r="D51" s="69" t="s">
        <v>106</v>
      </c>
      <c r="E51" s="61"/>
      <c r="F51" s="61"/>
      <c r="G51" s="61"/>
      <c r="H51" s="62"/>
      <c r="I51" s="210"/>
      <c r="J51" s="63"/>
      <c r="K51" s="63"/>
      <c r="L51" s="63"/>
      <c r="M51" s="63"/>
      <c r="N51" s="63"/>
      <c r="O51" s="63"/>
      <c r="P51" s="64"/>
    </row>
    <row r="52" spans="2:16" ht="13.5" thickBot="1">
      <c r="B52" s="45"/>
      <c r="C52" s="42"/>
      <c r="D52" s="42"/>
      <c r="E52" s="42"/>
      <c r="F52" s="42"/>
      <c r="G52" s="42"/>
      <c r="H52" s="42"/>
      <c r="J52" s="42"/>
      <c r="K52" s="42"/>
      <c r="L52" s="42"/>
      <c r="M52" s="42"/>
      <c r="N52" s="42"/>
      <c r="O52" s="42"/>
      <c r="P52" s="42"/>
    </row>
    <row r="53" spans="1:25" s="57" customFormat="1" ht="13.5" thickBot="1">
      <c r="A53" s="56"/>
      <c r="B53" s="277" t="s">
        <v>96</v>
      </c>
      <c r="C53" s="278"/>
      <c r="D53" s="278"/>
      <c r="E53" s="278"/>
      <c r="F53" s="278"/>
      <c r="G53" s="278"/>
      <c r="H53" s="278"/>
      <c r="I53" s="278"/>
      <c r="J53" s="278"/>
      <c r="K53" s="278"/>
      <c r="L53" s="278"/>
      <c r="M53" s="278"/>
      <c r="N53" s="278"/>
      <c r="O53" s="278"/>
      <c r="P53" s="279"/>
      <c r="Q53" s="56"/>
      <c r="R53" s="56"/>
      <c r="S53" s="56"/>
      <c r="T53" s="56"/>
      <c r="U53" s="56"/>
      <c r="V53" s="56"/>
      <c r="W53" s="56"/>
      <c r="X53" s="56"/>
      <c r="Y53" s="56"/>
    </row>
    <row r="54" spans="2:16" ht="12.75">
      <c r="B54" s="45"/>
      <c r="C54" s="42"/>
      <c r="D54" s="42"/>
      <c r="E54" s="42"/>
      <c r="F54" s="42"/>
      <c r="G54" s="42"/>
      <c r="H54" s="58" t="s">
        <v>97</v>
      </c>
      <c r="J54" s="42"/>
      <c r="K54" s="42"/>
      <c r="L54" s="42"/>
      <c r="M54" s="42"/>
      <c r="N54" s="42"/>
      <c r="O54" s="42"/>
      <c r="P54" s="42"/>
    </row>
    <row r="55" spans="2:16" ht="12.75">
      <c r="B55" s="45"/>
      <c r="C55" s="59" t="s">
        <v>98</v>
      </c>
      <c r="D55" s="59" t="s">
        <v>99</v>
      </c>
      <c r="E55" s="59" t="s">
        <v>92</v>
      </c>
      <c r="F55" s="59" t="s">
        <v>93</v>
      </c>
      <c r="G55" s="59" t="s">
        <v>98</v>
      </c>
      <c r="H55" s="59" t="s">
        <v>100</v>
      </c>
      <c r="I55" s="59" t="s">
        <v>101</v>
      </c>
      <c r="J55" s="59" t="s">
        <v>102</v>
      </c>
      <c r="K55" s="59" t="s">
        <v>220</v>
      </c>
      <c r="L55" s="59" t="s">
        <v>221</v>
      </c>
      <c r="M55" s="59" t="s">
        <v>103</v>
      </c>
      <c r="N55" s="59" t="s">
        <v>104</v>
      </c>
      <c r="O55" s="59" t="s">
        <v>3</v>
      </c>
      <c r="P55" s="59" t="s">
        <v>94</v>
      </c>
    </row>
    <row r="56" spans="2:16" ht="14.25" customHeight="1">
      <c r="B56" s="45"/>
      <c r="C56" s="121" t="s">
        <v>496</v>
      </c>
      <c r="D56" s="122" t="s">
        <v>322</v>
      </c>
      <c r="E56" s="65">
        <v>1</v>
      </c>
      <c r="F56" s="65" t="s">
        <v>4</v>
      </c>
      <c r="G56" s="160">
        <f>IF($C56="",1,VLOOKUP($C56,$C$22:$H$46,3,FALSE))</f>
        <v>79310.61989517724</v>
      </c>
      <c r="H56" s="161">
        <f>IF($C56="","",VLOOKUP($C56,$C$22:$H$50,4,FALSE))</f>
        <v>0</v>
      </c>
      <c r="I56" s="162">
        <f>IF(D56="","",E56*G56*$D$5)</f>
        <v>79310.61989517724</v>
      </c>
      <c r="J56" s="65" t="s">
        <v>4</v>
      </c>
      <c r="K56" s="65"/>
      <c r="L56" s="65"/>
      <c r="M56" s="66" t="s">
        <v>105</v>
      </c>
      <c r="N56" s="65"/>
      <c r="O56" s="213" t="s">
        <v>525</v>
      </c>
      <c r="P56" s="119" t="s">
        <v>325</v>
      </c>
    </row>
    <row r="57" spans="2:16" ht="12.75">
      <c r="B57" s="45"/>
      <c r="C57" s="111" t="s">
        <v>501</v>
      </c>
      <c r="D57" s="117" t="s">
        <v>388</v>
      </c>
      <c r="E57" s="65">
        <v>1</v>
      </c>
      <c r="F57" s="65" t="s">
        <v>4</v>
      </c>
      <c r="G57" s="160">
        <f>IF($C57="",1,VLOOKUP($C57,$C$22:$H$50,3,FALSE))</f>
        <v>131381.97762068897</v>
      </c>
      <c r="H57" s="161">
        <f>IF($C57="","",VLOOKUP($C57,$C$22:$H$50,4,FALSE))</f>
        <v>0</v>
      </c>
      <c r="I57" s="162">
        <f>IF(D57="","",E57*G57*$D$5)</f>
        <v>131381.97762068897</v>
      </c>
      <c r="J57" s="65" t="s">
        <v>4</v>
      </c>
      <c r="K57" s="65"/>
      <c r="L57" s="65"/>
      <c r="M57" s="66" t="s">
        <v>105</v>
      </c>
      <c r="N57" s="65"/>
      <c r="O57" s="213" t="s">
        <v>526</v>
      </c>
      <c r="P57" s="119" t="s">
        <v>394</v>
      </c>
    </row>
    <row r="58" spans="2:16" ht="25.5">
      <c r="B58" s="45"/>
      <c r="C58" s="111" t="s">
        <v>305</v>
      </c>
      <c r="D58" s="117" t="s">
        <v>324</v>
      </c>
      <c r="E58" s="65">
        <v>1</v>
      </c>
      <c r="F58" s="65" t="s">
        <v>4</v>
      </c>
      <c r="G58" s="160">
        <f>IF($C58="",1,VLOOKUP($C58,$C$22:$H$44,3,FALSE))</f>
        <v>14533.458679720907</v>
      </c>
      <c r="H58" s="161">
        <f>IF($C58="","",VLOOKUP($C58,$C$22:$H$44,4,FALSE))</f>
        <v>0</v>
      </c>
      <c r="I58" s="162">
        <f>IF(D58="","",E58*G58*$D$5)</f>
        <v>14533.458679720907</v>
      </c>
      <c r="J58" s="65" t="s">
        <v>4</v>
      </c>
      <c r="K58" s="65"/>
      <c r="L58" s="65"/>
      <c r="M58" s="66" t="s">
        <v>105</v>
      </c>
      <c r="N58" s="65"/>
      <c r="O58" s="118" t="s">
        <v>516</v>
      </c>
      <c r="P58" s="119" t="s">
        <v>326</v>
      </c>
    </row>
    <row r="59" spans="2:16" ht="12.75">
      <c r="B59" s="45"/>
      <c r="C59" s="68" t="s">
        <v>95</v>
      </c>
      <c r="D59" s="69" t="s">
        <v>106</v>
      </c>
      <c r="E59" s="70" t="s">
        <v>107</v>
      </c>
      <c r="F59" s="69"/>
      <c r="G59" s="69"/>
      <c r="H59" s="69"/>
      <c r="I59" s="70" t="s">
        <v>108</v>
      </c>
      <c r="J59" s="69"/>
      <c r="K59" s="69"/>
      <c r="L59" s="69"/>
      <c r="M59" s="70"/>
      <c r="N59" s="69" t="s">
        <v>36</v>
      </c>
      <c r="O59" s="71"/>
      <c r="P59" s="71"/>
    </row>
    <row r="60" s="42" customFormat="1" ht="13.5" thickBot="1">
      <c r="B60" s="45"/>
    </row>
    <row r="61" spans="1:25" s="57" customFormat="1" ht="13.5" thickBot="1">
      <c r="A61" s="56"/>
      <c r="B61" s="277" t="s">
        <v>109</v>
      </c>
      <c r="C61" s="278"/>
      <c r="D61" s="278"/>
      <c r="E61" s="278"/>
      <c r="F61" s="278"/>
      <c r="G61" s="278"/>
      <c r="H61" s="278"/>
      <c r="I61" s="278"/>
      <c r="J61" s="278"/>
      <c r="K61" s="278"/>
      <c r="L61" s="278"/>
      <c r="M61" s="278"/>
      <c r="N61" s="278"/>
      <c r="O61" s="278"/>
      <c r="P61" s="279"/>
      <c r="Q61" s="56"/>
      <c r="R61" s="56"/>
      <c r="S61" s="56"/>
      <c r="T61" s="56"/>
      <c r="U61" s="56"/>
      <c r="V61" s="56"/>
      <c r="W61" s="56"/>
      <c r="X61" s="56"/>
      <c r="Y61" s="56"/>
    </row>
    <row r="62" spans="2:16" ht="12.75">
      <c r="B62" s="45"/>
      <c r="C62" s="42"/>
      <c r="D62" s="42"/>
      <c r="E62" s="42"/>
      <c r="F62" s="42"/>
      <c r="G62" s="42"/>
      <c r="H62" s="58" t="s">
        <v>110</v>
      </c>
      <c r="J62" s="42"/>
      <c r="K62" s="42"/>
      <c r="L62" s="42"/>
      <c r="M62" s="42"/>
      <c r="N62" s="42"/>
      <c r="O62" s="42"/>
      <c r="P62" s="42"/>
    </row>
    <row r="63" spans="2:16" ht="12.75">
      <c r="B63" s="45"/>
      <c r="C63" s="59" t="s">
        <v>98</v>
      </c>
      <c r="D63" s="59" t="s">
        <v>99</v>
      </c>
      <c r="E63" s="59" t="s">
        <v>92</v>
      </c>
      <c r="F63" s="59" t="s">
        <v>93</v>
      </c>
      <c r="G63" s="59" t="s">
        <v>98</v>
      </c>
      <c r="H63" s="59" t="s">
        <v>100</v>
      </c>
      <c r="I63" s="59" t="s">
        <v>101</v>
      </c>
      <c r="J63" s="59" t="s">
        <v>102</v>
      </c>
      <c r="K63" s="59"/>
      <c r="L63" s="59"/>
      <c r="M63" s="59" t="s">
        <v>103</v>
      </c>
      <c r="N63" s="59" t="s">
        <v>104</v>
      </c>
      <c r="O63" s="59" t="s">
        <v>3</v>
      </c>
      <c r="P63" s="59" t="s">
        <v>94</v>
      </c>
    </row>
    <row r="64" spans="2:16" ht="12.75">
      <c r="B64" s="45"/>
      <c r="C64" s="116"/>
      <c r="D64" s="173" t="str">
        <f>G5</f>
        <v>CO2 Sequestration Well Construction and Installation</v>
      </c>
      <c r="E64" s="131">
        <v>1</v>
      </c>
      <c r="F64" s="131" t="s">
        <v>396</v>
      </c>
      <c r="G64" s="160">
        <f aca="true" t="shared" si="4" ref="G64:G71">IF($C64="",1,VLOOKUP($C64,$C$22:$H$44,3,FALSE))</f>
        <v>1</v>
      </c>
      <c r="H64" s="161">
        <f aca="true" t="shared" si="5" ref="H64:H71">IF($C64="","",VLOOKUP($C64,$C$22:$H$44,4,FALSE))</f>
      </c>
      <c r="I64" s="162">
        <f>IF(D64="","",E64*G64*$D$5)</f>
        <v>1</v>
      </c>
      <c r="J64" s="131"/>
      <c r="K64" s="131"/>
      <c r="L64" s="131"/>
      <c r="M64" s="66" t="s">
        <v>105</v>
      </c>
      <c r="N64" s="65"/>
      <c r="O64" s="120"/>
      <c r="P64" s="109" t="s">
        <v>112</v>
      </c>
    </row>
    <row r="65" spans="2:16" ht="12.75">
      <c r="B65" s="45"/>
      <c r="C65" s="110" t="s">
        <v>268</v>
      </c>
      <c r="D65" s="133" t="s">
        <v>212</v>
      </c>
      <c r="E65" s="110">
        <v>1</v>
      </c>
      <c r="F65" s="131" t="s">
        <v>4</v>
      </c>
      <c r="G65" s="160">
        <f t="shared" si="4"/>
        <v>46482.1532745131</v>
      </c>
      <c r="H65" s="161">
        <f t="shared" si="5"/>
        <v>0</v>
      </c>
      <c r="I65" s="214">
        <f aca="true" t="shared" si="6" ref="I65:I71">IF(D65="","",E65*G65*$D$5)</f>
        <v>46482.1532745131</v>
      </c>
      <c r="J65" s="110" t="s">
        <v>4</v>
      </c>
      <c r="K65" s="110"/>
      <c r="L65" s="110"/>
      <c r="M65" s="66"/>
      <c r="N65" s="65"/>
      <c r="O65" s="118" t="s">
        <v>516</v>
      </c>
      <c r="P65" s="67" t="s">
        <v>218</v>
      </c>
    </row>
    <row r="66" spans="2:16" ht="12.75">
      <c r="B66" s="45"/>
      <c r="C66" s="110" t="s">
        <v>270</v>
      </c>
      <c r="D66" s="133" t="s">
        <v>214</v>
      </c>
      <c r="E66" s="110">
        <v>1</v>
      </c>
      <c r="F66" s="131" t="s">
        <v>4</v>
      </c>
      <c r="G66" s="160">
        <f t="shared" si="4"/>
        <v>2.542493642472289</v>
      </c>
      <c r="H66" s="161">
        <f t="shared" si="5"/>
        <v>0</v>
      </c>
      <c r="I66" s="214">
        <f t="shared" si="6"/>
        <v>2.542493642472289</v>
      </c>
      <c r="J66" s="110" t="s">
        <v>4</v>
      </c>
      <c r="K66" s="110"/>
      <c r="L66" s="110"/>
      <c r="M66" s="66"/>
      <c r="N66" s="65"/>
      <c r="O66" s="118" t="s">
        <v>516</v>
      </c>
      <c r="P66" s="67" t="s">
        <v>218</v>
      </c>
    </row>
    <row r="67" spans="2:16" ht="12.75">
      <c r="B67" s="45"/>
      <c r="C67" s="110" t="s">
        <v>271</v>
      </c>
      <c r="D67" s="133" t="s">
        <v>215</v>
      </c>
      <c r="E67" s="110">
        <v>1</v>
      </c>
      <c r="F67" s="131" t="s">
        <v>4</v>
      </c>
      <c r="G67" s="160">
        <f t="shared" si="4"/>
        <v>961.6997229209605</v>
      </c>
      <c r="H67" s="161">
        <f t="shared" si="5"/>
        <v>0</v>
      </c>
      <c r="I67" s="214">
        <f t="shared" si="6"/>
        <v>961.6997229209605</v>
      </c>
      <c r="J67" s="110" t="s">
        <v>4</v>
      </c>
      <c r="K67" s="110"/>
      <c r="L67" s="110"/>
      <c r="M67" s="66"/>
      <c r="N67" s="65"/>
      <c r="O67" s="118" t="s">
        <v>516</v>
      </c>
      <c r="P67" s="67" t="s">
        <v>218</v>
      </c>
    </row>
    <row r="68" spans="2:16" ht="12.75">
      <c r="B68" s="45"/>
      <c r="C68" s="110" t="s">
        <v>267</v>
      </c>
      <c r="D68" s="172" t="s">
        <v>219</v>
      </c>
      <c r="E68" s="110">
        <v>1</v>
      </c>
      <c r="F68" s="131" t="s">
        <v>4</v>
      </c>
      <c r="G68" s="160">
        <f t="shared" si="4"/>
        <v>16.208647413397024</v>
      </c>
      <c r="H68" s="161">
        <f t="shared" si="5"/>
        <v>0</v>
      </c>
      <c r="I68" s="214">
        <f>IF(D68="","",E68*G68*$D$5)</f>
        <v>16.208647413397024</v>
      </c>
      <c r="J68" s="110" t="s">
        <v>4</v>
      </c>
      <c r="K68" s="110"/>
      <c r="L68" s="110"/>
      <c r="M68" s="66"/>
      <c r="N68" s="65"/>
      <c r="O68" s="118" t="s">
        <v>594</v>
      </c>
      <c r="P68" s="67" t="s">
        <v>218</v>
      </c>
    </row>
    <row r="69" spans="2:16" ht="12.75">
      <c r="B69" s="45"/>
      <c r="C69" s="110" t="s">
        <v>266</v>
      </c>
      <c r="D69" s="172" t="s">
        <v>213</v>
      </c>
      <c r="E69" s="110">
        <v>1</v>
      </c>
      <c r="F69" s="131" t="s">
        <v>4</v>
      </c>
      <c r="G69" s="160">
        <f t="shared" si="4"/>
        <v>220.38951983605344</v>
      </c>
      <c r="H69" s="161">
        <f t="shared" si="5"/>
        <v>0</v>
      </c>
      <c r="I69" s="214">
        <f t="shared" si="6"/>
        <v>220.38951983605344</v>
      </c>
      <c r="J69" s="110" t="s">
        <v>4</v>
      </c>
      <c r="K69" s="110"/>
      <c r="L69" s="110"/>
      <c r="M69" s="66"/>
      <c r="N69" s="65"/>
      <c r="O69" s="118" t="s">
        <v>516</v>
      </c>
      <c r="P69" s="67" t="s">
        <v>218</v>
      </c>
    </row>
    <row r="70" spans="2:16" ht="12.75">
      <c r="B70" s="45"/>
      <c r="C70" s="110" t="s">
        <v>278</v>
      </c>
      <c r="D70" s="172" t="s">
        <v>216</v>
      </c>
      <c r="E70" s="110">
        <v>1</v>
      </c>
      <c r="F70" s="131" t="s">
        <v>4</v>
      </c>
      <c r="G70" s="160">
        <f t="shared" si="4"/>
        <v>25.707435718330927</v>
      </c>
      <c r="H70" s="161">
        <f t="shared" si="5"/>
        <v>0</v>
      </c>
      <c r="I70" s="214">
        <f t="shared" si="6"/>
        <v>25.707435718330927</v>
      </c>
      <c r="J70" s="110" t="s">
        <v>4</v>
      </c>
      <c r="K70" s="110"/>
      <c r="L70" s="110"/>
      <c r="M70" s="66"/>
      <c r="N70" s="65"/>
      <c r="O70" s="118" t="s">
        <v>516</v>
      </c>
      <c r="P70" s="67" t="s">
        <v>218</v>
      </c>
    </row>
    <row r="71" spans="2:16" ht="12.75">
      <c r="B71" s="45"/>
      <c r="C71" s="110" t="s">
        <v>269</v>
      </c>
      <c r="D71" s="133" t="s">
        <v>217</v>
      </c>
      <c r="E71" s="110">
        <v>1</v>
      </c>
      <c r="F71" s="131" t="s">
        <v>4</v>
      </c>
      <c r="G71" s="160">
        <f t="shared" si="4"/>
        <v>28.04957525186135</v>
      </c>
      <c r="H71" s="161">
        <f t="shared" si="5"/>
        <v>0</v>
      </c>
      <c r="I71" s="214">
        <f t="shared" si="6"/>
        <v>28.04957525186135</v>
      </c>
      <c r="J71" s="110" t="s">
        <v>4</v>
      </c>
      <c r="K71" s="110"/>
      <c r="L71" s="110"/>
      <c r="M71" s="66"/>
      <c r="N71" s="65"/>
      <c r="O71" s="118" t="s">
        <v>516</v>
      </c>
      <c r="P71" s="67" t="s">
        <v>218</v>
      </c>
    </row>
    <row r="72" spans="2:16" ht="12.75">
      <c r="B72" s="45"/>
      <c r="C72" s="68" t="s">
        <v>95</v>
      </c>
      <c r="D72" s="72" t="s">
        <v>106</v>
      </c>
      <c r="E72" s="70" t="s">
        <v>107</v>
      </c>
      <c r="F72" s="69"/>
      <c r="G72" s="132"/>
      <c r="H72" s="73"/>
      <c r="I72" s="73"/>
      <c r="J72" s="69"/>
      <c r="K72" s="69"/>
      <c r="L72" s="69"/>
      <c r="M72" s="70"/>
      <c r="N72" s="69" t="s">
        <v>36</v>
      </c>
      <c r="O72" s="71"/>
      <c r="P72" s="71"/>
    </row>
    <row r="73" spans="2:16" ht="12.75">
      <c r="B73" s="45"/>
      <c r="C73" s="42"/>
      <c r="D73" s="42"/>
      <c r="E73" s="42"/>
      <c r="F73" s="42"/>
      <c r="G73" s="42"/>
      <c r="H73" s="42"/>
      <c r="J73" s="42"/>
      <c r="K73" s="42"/>
      <c r="L73" s="42"/>
      <c r="M73" s="42"/>
      <c r="N73" s="42"/>
      <c r="O73" s="42"/>
      <c r="P73" s="42"/>
    </row>
    <row r="74" spans="2:16" ht="12.75">
      <c r="B74" s="45"/>
      <c r="C74" s="42"/>
      <c r="D74" s="42"/>
      <c r="E74" s="42"/>
      <c r="F74" s="42"/>
      <c r="G74" s="42"/>
      <c r="H74" s="42"/>
      <c r="J74" s="42"/>
      <c r="K74" s="42"/>
      <c r="L74" s="42"/>
      <c r="M74" s="42"/>
      <c r="N74" s="42"/>
      <c r="O74" s="42"/>
      <c r="P74" s="42"/>
    </row>
    <row r="75" spans="2:16" ht="12.75">
      <c r="B75" s="45"/>
      <c r="C75" s="42"/>
      <c r="D75" s="42"/>
      <c r="E75" s="42"/>
      <c r="F75" s="42"/>
      <c r="G75" s="42"/>
      <c r="H75" s="42"/>
      <c r="J75" s="42"/>
      <c r="K75" s="42"/>
      <c r="L75" s="42"/>
      <c r="M75" s="42"/>
      <c r="N75" s="42"/>
      <c r="O75" s="42"/>
      <c r="P75" s="42"/>
    </row>
    <row r="76" spans="2:16" ht="12.75">
      <c r="B76" s="45"/>
      <c r="C76" s="42"/>
      <c r="D76" s="42"/>
      <c r="E76" s="42"/>
      <c r="F76" s="42"/>
      <c r="G76" s="42"/>
      <c r="H76" s="42"/>
      <c r="J76" s="42"/>
      <c r="K76" s="42"/>
      <c r="L76" s="42"/>
      <c r="M76" s="42"/>
      <c r="N76" s="42"/>
      <c r="O76" s="42"/>
      <c r="P76" s="42"/>
    </row>
    <row r="77" spans="2:16" ht="12.75">
      <c r="B77" s="45"/>
      <c r="C77" s="42"/>
      <c r="D77" s="42"/>
      <c r="E77" s="42"/>
      <c r="F77" s="42"/>
      <c r="G77" s="42"/>
      <c r="H77" s="42"/>
      <c r="J77" s="42"/>
      <c r="K77" s="42"/>
      <c r="L77" s="42"/>
      <c r="M77" s="42"/>
      <c r="N77" s="42"/>
      <c r="O77" s="42"/>
      <c r="P77" s="42"/>
    </row>
    <row r="78" spans="2:16" ht="12.75">
      <c r="B78" s="45"/>
      <c r="C78" s="42"/>
      <c r="D78" s="42"/>
      <c r="E78" s="42"/>
      <c r="F78" s="42"/>
      <c r="G78" s="42"/>
      <c r="H78" s="42"/>
      <c r="J78" s="42"/>
      <c r="K78" s="42"/>
      <c r="L78" s="42"/>
      <c r="M78" s="42"/>
      <c r="N78" s="42"/>
      <c r="O78" s="42"/>
      <c r="P78" s="42"/>
    </row>
    <row r="79" spans="2:16" ht="12.75">
      <c r="B79" s="45"/>
      <c r="C79" s="42"/>
      <c r="D79" s="42"/>
      <c r="E79" s="42"/>
      <c r="F79" s="42"/>
      <c r="G79" s="42"/>
      <c r="H79" s="42"/>
      <c r="J79" s="42"/>
      <c r="K79" s="42"/>
      <c r="L79" s="42"/>
      <c r="M79" s="42"/>
      <c r="N79" s="42"/>
      <c r="O79" s="42"/>
      <c r="P79" s="42"/>
    </row>
    <row r="80" spans="2:16" ht="12.75">
      <c r="B80" s="45"/>
      <c r="C80" s="42"/>
      <c r="D80" s="42"/>
      <c r="E80" s="42"/>
      <c r="F80" s="42"/>
      <c r="G80" s="42"/>
      <c r="H80" s="42"/>
      <c r="J80" s="42"/>
      <c r="K80" s="42"/>
      <c r="L80" s="42"/>
      <c r="M80" s="42"/>
      <c r="N80" s="42"/>
      <c r="O80" s="42"/>
      <c r="P80" s="42"/>
    </row>
    <row r="81" spans="2:16" ht="12.75">
      <c r="B81" s="45"/>
      <c r="C81" s="42"/>
      <c r="D81" s="42"/>
      <c r="E81" s="42"/>
      <c r="F81" s="42"/>
      <c r="G81" s="42"/>
      <c r="H81" s="42"/>
      <c r="J81" s="42"/>
      <c r="K81" s="42"/>
      <c r="L81" s="42"/>
      <c r="M81" s="42"/>
      <c r="N81" s="42"/>
      <c r="O81" s="42"/>
      <c r="P81" s="42"/>
    </row>
    <row r="82" spans="2:16" ht="12.75">
      <c r="B82" s="45"/>
      <c r="C82" s="42"/>
      <c r="D82" s="42"/>
      <c r="E82" s="42"/>
      <c r="F82" s="42"/>
      <c r="G82" s="42"/>
      <c r="H82" s="42"/>
      <c r="J82" s="42"/>
      <c r="K82" s="42"/>
      <c r="L82" s="42"/>
      <c r="M82" s="42"/>
      <c r="N82" s="42"/>
      <c r="O82" s="42"/>
      <c r="P82" s="42"/>
    </row>
    <row r="83" spans="2:16" ht="12.75">
      <c r="B83" s="45"/>
      <c r="C83" s="42"/>
      <c r="D83" s="42"/>
      <c r="E83" s="42"/>
      <c r="F83" s="42"/>
      <c r="G83" s="42"/>
      <c r="H83" s="42"/>
      <c r="J83" s="42"/>
      <c r="K83" s="42"/>
      <c r="L83" s="42"/>
      <c r="M83" s="42"/>
      <c r="N83" s="42"/>
      <c r="O83" s="42"/>
      <c r="P83" s="42"/>
    </row>
    <row r="84" spans="2:16" ht="12.75">
      <c r="B84" s="45"/>
      <c r="C84" s="42"/>
      <c r="D84" s="42"/>
      <c r="E84" s="42"/>
      <c r="F84" s="42"/>
      <c r="G84" s="42"/>
      <c r="H84" s="42"/>
      <c r="J84" s="42"/>
      <c r="K84" s="42"/>
      <c r="L84" s="42"/>
      <c r="M84" s="42"/>
      <c r="N84" s="42"/>
      <c r="O84" s="42"/>
      <c r="P84" s="42"/>
    </row>
    <row r="85" spans="2:16" ht="12.75">
      <c r="B85" s="45"/>
      <c r="C85" s="42"/>
      <c r="D85" s="42"/>
      <c r="E85" s="42"/>
      <c r="F85" s="42"/>
      <c r="G85" s="42"/>
      <c r="H85" s="42"/>
      <c r="J85" s="42"/>
      <c r="K85" s="42"/>
      <c r="L85" s="42"/>
      <c r="M85" s="42"/>
      <c r="N85" s="42"/>
      <c r="O85" s="42"/>
      <c r="P85" s="42"/>
    </row>
    <row r="86" spans="2:16" ht="12.75">
      <c r="B86" s="45"/>
      <c r="C86" s="42"/>
      <c r="D86" s="42"/>
      <c r="E86" s="42"/>
      <c r="F86" s="42"/>
      <c r="G86" s="42"/>
      <c r="H86" s="42"/>
      <c r="J86" s="42"/>
      <c r="K86" s="42"/>
      <c r="L86" s="42"/>
      <c r="M86" s="42"/>
      <c r="N86" s="42"/>
      <c r="O86" s="42"/>
      <c r="P86" s="42"/>
    </row>
    <row r="87" spans="2:16" ht="12.75">
      <c r="B87" s="45"/>
      <c r="C87" s="42"/>
      <c r="D87" s="42"/>
      <c r="E87" s="42"/>
      <c r="F87" s="42"/>
      <c r="G87" s="42"/>
      <c r="H87" s="42"/>
      <c r="J87" s="42"/>
      <c r="K87" s="42"/>
      <c r="L87" s="42"/>
      <c r="M87" s="42"/>
      <c r="N87" s="42"/>
      <c r="O87" s="42"/>
      <c r="P87" s="42"/>
    </row>
    <row r="88" spans="2:16" ht="12.75">
      <c r="B88" s="45"/>
      <c r="C88" s="42"/>
      <c r="D88" s="42"/>
      <c r="E88" s="42"/>
      <c r="F88" s="42"/>
      <c r="G88" s="42"/>
      <c r="H88" s="42"/>
      <c r="J88" s="42"/>
      <c r="K88" s="42"/>
      <c r="L88" s="42"/>
      <c r="M88" s="42"/>
      <c r="N88" s="42"/>
      <c r="O88" s="42"/>
      <c r="P88" s="42"/>
    </row>
    <row r="89" spans="2:16" ht="12.75">
      <c r="B89" s="45"/>
      <c r="C89" s="42"/>
      <c r="D89" s="42"/>
      <c r="E89" s="42"/>
      <c r="F89" s="42"/>
      <c r="G89" s="42"/>
      <c r="H89" s="42"/>
      <c r="J89" s="42"/>
      <c r="K89" s="42"/>
      <c r="L89" s="42"/>
      <c r="M89" s="42"/>
      <c r="N89" s="42"/>
      <c r="O89" s="42"/>
      <c r="P89" s="42"/>
    </row>
    <row r="90" spans="2:16" ht="12.75">
      <c r="B90" s="45"/>
      <c r="C90" s="42"/>
      <c r="D90" s="42"/>
      <c r="E90" s="42"/>
      <c r="F90" s="42"/>
      <c r="G90" s="42"/>
      <c r="H90" s="42"/>
      <c r="J90" s="42"/>
      <c r="K90" s="42"/>
      <c r="L90" s="42"/>
      <c r="M90" s="42"/>
      <c r="N90" s="42"/>
      <c r="O90" s="42"/>
      <c r="P90" s="42"/>
    </row>
    <row r="91" spans="2:16" ht="12.75">
      <c r="B91" s="45"/>
      <c r="C91" s="42"/>
      <c r="D91" s="42"/>
      <c r="E91" s="42"/>
      <c r="F91" s="42"/>
      <c r="G91" s="42"/>
      <c r="H91" s="42"/>
      <c r="J91" s="42"/>
      <c r="K91" s="42"/>
      <c r="L91" s="42"/>
      <c r="M91" s="42"/>
      <c r="N91" s="42"/>
      <c r="O91" s="42"/>
      <c r="P91" s="42"/>
    </row>
    <row r="92" spans="2:16" ht="12.75">
      <c r="B92" s="45"/>
      <c r="C92" s="42"/>
      <c r="D92" s="42"/>
      <c r="E92" s="42"/>
      <c r="F92" s="42"/>
      <c r="G92" s="42"/>
      <c r="H92" s="42"/>
      <c r="J92" s="42"/>
      <c r="K92" s="42"/>
      <c r="L92" s="42"/>
      <c r="M92" s="42"/>
      <c r="N92" s="42"/>
      <c r="O92" s="42"/>
      <c r="P92" s="42"/>
    </row>
    <row r="93" spans="2:16" ht="12.75">
      <c r="B93" s="45"/>
      <c r="C93" s="42"/>
      <c r="D93" s="42"/>
      <c r="E93" s="42"/>
      <c r="F93" s="42"/>
      <c r="G93" s="42"/>
      <c r="H93" s="42"/>
      <c r="J93" s="42"/>
      <c r="K93" s="42"/>
      <c r="L93" s="42"/>
      <c r="M93" s="42"/>
      <c r="N93" s="42"/>
      <c r="O93" s="42"/>
      <c r="P93" s="42"/>
    </row>
    <row r="94" spans="2:16" ht="12.75">
      <c r="B94" s="45"/>
      <c r="C94" s="42"/>
      <c r="D94" s="42"/>
      <c r="E94" s="42"/>
      <c r="F94" s="42"/>
      <c r="G94" s="42"/>
      <c r="H94" s="42"/>
      <c r="J94" s="42"/>
      <c r="K94" s="42"/>
      <c r="L94" s="42"/>
      <c r="M94" s="42"/>
      <c r="N94" s="42"/>
      <c r="O94" s="42"/>
      <c r="P94" s="42"/>
    </row>
    <row r="95" spans="2:16" ht="12.75">
      <c r="B95" s="45"/>
      <c r="C95" s="42"/>
      <c r="D95" s="42"/>
      <c r="E95" s="42"/>
      <c r="F95" s="42"/>
      <c r="G95" s="42"/>
      <c r="H95" s="42"/>
      <c r="J95" s="42"/>
      <c r="K95" s="42"/>
      <c r="L95" s="42"/>
      <c r="M95" s="42"/>
      <c r="N95" s="42"/>
      <c r="O95" s="42"/>
      <c r="P95" s="42"/>
    </row>
    <row r="96" spans="2:16" ht="12.75">
      <c r="B96" s="45"/>
      <c r="C96" s="42"/>
      <c r="D96" s="42"/>
      <c r="E96" s="42"/>
      <c r="F96" s="42"/>
      <c r="G96" s="42"/>
      <c r="H96" s="42"/>
      <c r="J96" s="42"/>
      <c r="K96" s="42"/>
      <c r="L96" s="42"/>
      <c r="M96" s="42"/>
      <c r="N96" s="42"/>
      <c r="O96" s="42"/>
      <c r="P96" s="42"/>
    </row>
    <row r="97" spans="2:16" ht="12.75">
      <c r="B97" s="45"/>
      <c r="C97" s="42"/>
      <c r="D97" s="42"/>
      <c r="E97" s="42"/>
      <c r="F97" s="42"/>
      <c r="G97" s="42"/>
      <c r="H97" s="42"/>
      <c r="J97" s="42"/>
      <c r="K97" s="42"/>
      <c r="L97" s="42"/>
      <c r="M97" s="42"/>
      <c r="N97" s="42"/>
      <c r="O97" s="42"/>
      <c r="P97" s="42"/>
    </row>
    <row r="98" spans="2:16" ht="12.75">
      <c r="B98" s="45"/>
      <c r="C98" s="42"/>
      <c r="D98" s="42"/>
      <c r="E98" s="42"/>
      <c r="F98" s="42"/>
      <c r="G98" s="42"/>
      <c r="H98" s="42"/>
      <c r="J98" s="42"/>
      <c r="K98" s="42"/>
      <c r="L98" s="42"/>
      <c r="M98" s="42"/>
      <c r="N98" s="42"/>
      <c r="O98" s="42"/>
      <c r="P98" s="42"/>
    </row>
    <row r="99" spans="2:16" ht="12.75">
      <c r="B99" s="45"/>
      <c r="C99" s="42"/>
      <c r="D99" s="42"/>
      <c r="E99" s="42"/>
      <c r="F99" s="42"/>
      <c r="G99" s="42"/>
      <c r="H99" s="42"/>
      <c r="J99" s="42"/>
      <c r="K99" s="42"/>
      <c r="L99" s="42"/>
      <c r="M99" s="42"/>
      <c r="N99" s="42"/>
      <c r="O99" s="42"/>
      <c r="P99" s="42"/>
    </row>
    <row r="100" spans="2:16" ht="12.75">
      <c r="B100" s="45"/>
      <c r="C100" s="42"/>
      <c r="D100" s="42"/>
      <c r="E100" s="42"/>
      <c r="F100" s="42"/>
      <c r="G100" s="42"/>
      <c r="H100" s="42"/>
      <c r="J100" s="42"/>
      <c r="K100" s="42"/>
      <c r="L100" s="42"/>
      <c r="M100" s="42"/>
      <c r="N100" s="42"/>
      <c r="O100" s="42"/>
      <c r="P100" s="42"/>
    </row>
    <row r="101" spans="2:16" ht="12.75">
      <c r="B101" s="45"/>
      <c r="C101" s="42"/>
      <c r="D101" s="42"/>
      <c r="E101" s="42"/>
      <c r="F101" s="42"/>
      <c r="G101" s="42"/>
      <c r="H101" s="42"/>
      <c r="J101" s="42"/>
      <c r="K101" s="42"/>
      <c r="L101" s="42"/>
      <c r="M101" s="42"/>
      <c r="N101" s="42"/>
      <c r="O101" s="42"/>
      <c r="P101" s="42"/>
    </row>
    <row r="102" spans="2:16" ht="12.75">
      <c r="B102" s="45"/>
      <c r="C102" s="42"/>
      <c r="D102" s="42"/>
      <c r="E102" s="42"/>
      <c r="F102" s="42"/>
      <c r="G102" s="42"/>
      <c r="H102" s="42"/>
      <c r="J102" s="42"/>
      <c r="K102" s="42"/>
      <c r="L102" s="42"/>
      <c r="M102" s="42"/>
      <c r="N102" s="42"/>
      <c r="O102" s="42"/>
      <c r="P102" s="42"/>
    </row>
    <row r="103" spans="2:16" ht="12.75">
      <c r="B103" s="45"/>
      <c r="C103" s="42"/>
      <c r="D103" s="42"/>
      <c r="E103" s="42"/>
      <c r="F103" s="42"/>
      <c r="G103" s="42"/>
      <c r="H103" s="42"/>
      <c r="J103" s="42"/>
      <c r="K103" s="42"/>
      <c r="L103" s="42"/>
      <c r="M103" s="42"/>
      <c r="N103" s="42"/>
      <c r="O103" s="42"/>
      <c r="P103" s="42"/>
    </row>
    <row r="104" spans="2:16" ht="12.75">
      <c r="B104" s="45"/>
      <c r="C104" s="42"/>
      <c r="D104" s="42"/>
      <c r="E104" s="42"/>
      <c r="F104" s="42"/>
      <c r="G104" s="42"/>
      <c r="H104" s="42"/>
      <c r="J104" s="42"/>
      <c r="K104" s="42"/>
      <c r="L104" s="42"/>
      <c r="M104" s="42"/>
      <c r="N104" s="42"/>
      <c r="O104" s="42"/>
      <c r="P104" s="42"/>
    </row>
    <row r="105" spans="2:16" ht="12.75">
      <c r="B105" s="45"/>
      <c r="C105" s="42"/>
      <c r="D105" s="42"/>
      <c r="E105" s="42"/>
      <c r="F105" s="42"/>
      <c r="G105" s="42"/>
      <c r="H105" s="42"/>
      <c r="J105" s="42"/>
      <c r="K105" s="42"/>
      <c r="L105" s="42"/>
      <c r="M105" s="42"/>
      <c r="N105" s="42"/>
      <c r="O105" s="42"/>
      <c r="P105" s="42"/>
    </row>
    <row r="106" spans="2:16" ht="12.75">
      <c r="B106" s="45"/>
      <c r="C106" s="42"/>
      <c r="D106" s="42"/>
      <c r="E106" s="42"/>
      <c r="F106" s="42"/>
      <c r="G106" s="42"/>
      <c r="H106" s="42"/>
      <c r="J106" s="42"/>
      <c r="K106" s="42"/>
      <c r="L106" s="42"/>
      <c r="M106" s="42"/>
      <c r="N106" s="42"/>
      <c r="O106" s="42"/>
      <c r="P106" s="42"/>
    </row>
    <row r="107" spans="2:16" ht="12.75">
      <c r="B107" s="45"/>
      <c r="C107" s="42"/>
      <c r="D107" s="42"/>
      <c r="E107" s="42"/>
      <c r="F107" s="42"/>
      <c r="G107" s="42"/>
      <c r="H107" s="42"/>
      <c r="J107" s="42"/>
      <c r="K107" s="42"/>
      <c r="L107" s="42"/>
      <c r="M107" s="42"/>
      <c r="N107" s="42"/>
      <c r="O107" s="42"/>
      <c r="P107" s="42"/>
    </row>
    <row r="108" spans="2:16" ht="12.75">
      <c r="B108" s="45"/>
      <c r="C108" s="42"/>
      <c r="D108" s="42"/>
      <c r="E108" s="42"/>
      <c r="F108" s="42"/>
      <c r="G108" s="42"/>
      <c r="H108" s="42"/>
      <c r="J108" s="42"/>
      <c r="K108" s="42"/>
      <c r="L108" s="42"/>
      <c r="M108" s="42"/>
      <c r="N108" s="42"/>
      <c r="O108" s="42"/>
      <c r="P108" s="42"/>
    </row>
    <row r="109" spans="2:16" ht="12.75">
      <c r="B109" s="45"/>
      <c r="C109" s="42"/>
      <c r="D109" s="42"/>
      <c r="E109" s="42"/>
      <c r="F109" s="42"/>
      <c r="G109" s="42"/>
      <c r="H109" s="42"/>
      <c r="J109" s="42"/>
      <c r="K109" s="42"/>
      <c r="L109" s="42"/>
      <c r="M109" s="42"/>
      <c r="N109" s="42"/>
      <c r="O109" s="42"/>
      <c r="P109" s="42"/>
    </row>
    <row r="110" spans="2:16" ht="12.75">
      <c r="B110" s="45"/>
      <c r="C110" s="42"/>
      <c r="D110" s="42"/>
      <c r="E110" s="42"/>
      <c r="F110" s="42"/>
      <c r="G110" s="42"/>
      <c r="H110" s="42"/>
      <c r="J110" s="42"/>
      <c r="K110" s="42"/>
      <c r="L110" s="42"/>
      <c r="M110" s="42"/>
      <c r="N110" s="42"/>
      <c r="O110" s="42"/>
      <c r="P110" s="42"/>
    </row>
    <row r="111" spans="2:16" ht="12.75">
      <c r="B111" s="45"/>
      <c r="C111" s="42"/>
      <c r="D111" s="42"/>
      <c r="E111" s="42"/>
      <c r="F111" s="42"/>
      <c r="G111" s="42"/>
      <c r="H111" s="42"/>
      <c r="J111" s="42"/>
      <c r="K111" s="42"/>
      <c r="L111" s="42"/>
      <c r="M111" s="42"/>
      <c r="N111" s="42"/>
      <c r="O111" s="42"/>
      <c r="P111" s="42"/>
    </row>
    <row r="112" spans="2:16" ht="12.75">
      <c r="B112" s="45"/>
      <c r="C112" s="42"/>
      <c r="D112" s="42"/>
      <c r="E112" s="42"/>
      <c r="F112" s="42"/>
      <c r="G112" s="42"/>
      <c r="H112" s="42"/>
      <c r="J112" s="42"/>
      <c r="K112" s="42"/>
      <c r="L112" s="42"/>
      <c r="M112" s="42"/>
      <c r="N112" s="42"/>
      <c r="O112" s="42"/>
      <c r="P112" s="42"/>
    </row>
    <row r="113" spans="2:16" ht="12.75">
      <c r="B113" s="45"/>
      <c r="C113" s="42"/>
      <c r="D113" s="42"/>
      <c r="E113" s="42"/>
      <c r="F113" s="42"/>
      <c r="G113" s="42"/>
      <c r="H113" s="42"/>
      <c r="J113" s="42"/>
      <c r="K113" s="42"/>
      <c r="L113" s="42"/>
      <c r="M113" s="42"/>
      <c r="N113" s="42"/>
      <c r="O113" s="42"/>
      <c r="P113" s="42"/>
    </row>
    <row r="114" spans="2:16" ht="12.75">
      <c r="B114" s="45"/>
      <c r="C114" s="42"/>
      <c r="D114" s="42"/>
      <c r="E114" s="42"/>
      <c r="F114" s="42"/>
      <c r="G114" s="42"/>
      <c r="H114" s="42"/>
      <c r="J114" s="42"/>
      <c r="K114" s="42"/>
      <c r="L114" s="42"/>
      <c r="M114" s="42"/>
      <c r="N114" s="42"/>
      <c r="O114" s="42"/>
      <c r="P114" s="42"/>
    </row>
    <row r="115" spans="2:16" ht="12.75">
      <c r="B115" s="45"/>
      <c r="C115" s="42"/>
      <c r="D115" s="42"/>
      <c r="E115" s="42"/>
      <c r="F115" s="42"/>
      <c r="G115" s="42"/>
      <c r="H115" s="42"/>
      <c r="J115" s="42"/>
      <c r="K115" s="42"/>
      <c r="L115" s="42"/>
      <c r="M115" s="42"/>
      <c r="N115" s="42"/>
      <c r="O115" s="42"/>
      <c r="P115" s="42"/>
    </row>
    <row r="116" spans="2:16" ht="12.75">
      <c r="B116" s="45"/>
      <c r="C116" s="42"/>
      <c r="D116" s="42"/>
      <c r="E116" s="42"/>
      <c r="F116" s="42"/>
      <c r="G116" s="42"/>
      <c r="H116" s="42"/>
      <c r="J116" s="42"/>
      <c r="K116" s="42"/>
      <c r="L116" s="42"/>
      <c r="M116" s="42"/>
      <c r="N116" s="42"/>
      <c r="O116" s="42"/>
      <c r="P116" s="42"/>
    </row>
    <row r="117" spans="2:16" ht="12.75">
      <c r="B117" s="45"/>
      <c r="C117" s="42"/>
      <c r="D117" s="42"/>
      <c r="E117" s="42"/>
      <c r="F117" s="42"/>
      <c r="G117" s="42"/>
      <c r="H117" s="42"/>
      <c r="J117" s="42"/>
      <c r="K117" s="42"/>
      <c r="L117" s="42"/>
      <c r="M117" s="42"/>
      <c r="N117" s="42"/>
      <c r="O117" s="42"/>
      <c r="P117" s="42"/>
    </row>
    <row r="118" spans="2:16" ht="12.75">
      <c r="B118" s="45"/>
      <c r="C118" s="42"/>
      <c r="D118" s="42"/>
      <c r="E118" s="42"/>
      <c r="F118" s="42"/>
      <c r="G118" s="42"/>
      <c r="H118" s="42"/>
      <c r="J118" s="42"/>
      <c r="K118" s="42"/>
      <c r="L118" s="42"/>
      <c r="M118" s="42"/>
      <c r="N118" s="42"/>
      <c r="O118" s="42"/>
      <c r="P118" s="42"/>
    </row>
    <row r="119" spans="2:16" ht="12.75">
      <c r="B119" s="45"/>
      <c r="C119" s="42"/>
      <c r="D119" s="42"/>
      <c r="E119" s="42"/>
      <c r="F119" s="42"/>
      <c r="G119" s="42"/>
      <c r="H119" s="42"/>
      <c r="J119" s="42"/>
      <c r="K119" s="42"/>
      <c r="L119" s="42"/>
      <c r="M119" s="42"/>
      <c r="N119" s="42"/>
      <c r="O119" s="42"/>
      <c r="P119" s="42"/>
    </row>
    <row r="120" spans="2:16" ht="12.75">
      <c r="B120" s="45"/>
      <c r="C120" s="42"/>
      <c r="D120" s="42"/>
      <c r="E120" s="42"/>
      <c r="F120" s="42"/>
      <c r="G120" s="42"/>
      <c r="H120" s="42"/>
      <c r="J120" s="42"/>
      <c r="K120" s="42"/>
      <c r="L120" s="42"/>
      <c r="M120" s="42"/>
      <c r="N120" s="42"/>
      <c r="O120" s="42"/>
      <c r="P120" s="42"/>
    </row>
    <row r="121" spans="2:16" ht="12.75">
      <c r="B121" s="45"/>
      <c r="C121" s="42"/>
      <c r="D121" s="42"/>
      <c r="E121" s="42"/>
      <c r="F121" s="42"/>
      <c r="G121" s="42"/>
      <c r="H121" s="42"/>
      <c r="J121" s="42"/>
      <c r="K121" s="42"/>
      <c r="L121" s="42"/>
      <c r="M121" s="42"/>
      <c r="N121" s="42"/>
      <c r="O121" s="42"/>
      <c r="P121" s="42"/>
    </row>
    <row r="122" spans="2:16" ht="12.75">
      <c r="B122" s="45"/>
      <c r="C122" s="42"/>
      <c r="D122" s="42"/>
      <c r="E122" s="42"/>
      <c r="F122" s="42"/>
      <c r="G122" s="42"/>
      <c r="H122" s="42"/>
      <c r="J122" s="42"/>
      <c r="K122" s="42"/>
      <c r="L122" s="42"/>
      <c r="M122" s="42"/>
      <c r="N122" s="42"/>
      <c r="O122" s="42"/>
      <c r="P122" s="42"/>
    </row>
    <row r="123" spans="2:16" ht="12.75">
      <c r="B123" s="45"/>
      <c r="C123" s="42"/>
      <c r="D123" s="42"/>
      <c r="E123" s="42"/>
      <c r="F123" s="42"/>
      <c r="G123" s="42"/>
      <c r="H123" s="42"/>
      <c r="J123" s="42"/>
      <c r="K123" s="42"/>
      <c r="L123" s="42"/>
      <c r="M123" s="42"/>
      <c r="N123" s="42"/>
      <c r="O123" s="42"/>
      <c r="P123" s="42"/>
    </row>
    <row r="124" spans="2:16" ht="12.75">
      <c r="B124" s="45"/>
      <c r="C124" s="42"/>
      <c r="D124" s="42"/>
      <c r="E124" s="42"/>
      <c r="F124" s="42"/>
      <c r="G124" s="42"/>
      <c r="H124" s="42"/>
      <c r="J124" s="42"/>
      <c r="K124" s="42"/>
      <c r="L124" s="42"/>
      <c r="M124" s="42"/>
      <c r="N124" s="42"/>
      <c r="O124" s="42"/>
      <c r="P124" s="42"/>
    </row>
    <row r="125" spans="2:16" ht="12.75">
      <c r="B125" s="45"/>
      <c r="C125" s="42"/>
      <c r="D125" s="42"/>
      <c r="E125" s="42"/>
      <c r="F125" s="42"/>
      <c r="G125" s="42"/>
      <c r="H125" s="42"/>
      <c r="J125" s="42"/>
      <c r="K125" s="42"/>
      <c r="L125" s="42"/>
      <c r="M125" s="42"/>
      <c r="N125" s="42"/>
      <c r="O125" s="42"/>
      <c r="P125" s="42"/>
    </row>
    <row r="126" spans="2:16" ht="12.75">
      <c r="B126" s="45"/>
      <c r="C126" s="42"/>
      <c r="D126" s="42"/>
      <c r="E126" s="42"/>
      <c r="F126" s="42"/>
      <c r="G126" s="42"/>
      <c r="H126" s="42"/>
      <c r="J126" s="42"/>
      <c r="K126" s="42"/>
      <c r="L126" s="42"/>
      <c r="M126" s="42"/>
      <c r="N126" s="42"/>
      <c r="O126" s="42"/>
      <c r="P126" s="42"/>
    </row>
    <row r="127" spans="2:16" ht="12.75">
      <c r="B127" s="45"/>
      <c r="C127" s="42"/>
      <c r="D127" s="42"/>
      <c r="E127" s="42"/>
      <c r="F127" s="42"/>
      <c r="G127" s="42"/>
      <c r="H127" s="42"/>
      <c r="J127" s="42"/>
      <c r="K127" s="42"/>
      <c r="L127" s="42"/>
      <c r="M127" s="42"/>
      <c r="N127" s="42"/>
      <c r="O127" s="42"/>
      <c r="P127" s="42"/>
    </row>
    <row r="128" spans="2:16" ht="12.75">
      <c r="B128" s="74" t="s">
        <v>113</v>
      </c>
      <c r="C128" s="42"/>
      <c r="D128" s="42"/>
      <c r="E128" s="42"/>
      <c r="F128" s="42"/>
      <c r="G128" s="42"/>
      <c r="H128" s="42"/>
      <c r="J128" s="42"/>
      <c r="K128" s="42"/>
      <c r="L128" s="42"/>
      <c r="M128" s="42"/>
      <c r="N128" s="42"/>
      <c r="O128" s="42"/>
      <c r="P128" s="42"/>
    </row>
    <row r="129" spans="1:25" s="75" customFormat="1" ht="12.75">
      <c r="A129" s="45"/>
      <c r="B129" s="45"/>
      <c r="C129" s="45" t="s">
        <v>114</v>
      </c>
      <c r="D129" s="45" t="s">
        <v>115</v>
      </c>
      <c r="E129" s="45" t="s">
        <v>116</v>
      </c>
      <c r="F129" s="45"/>
      <c r="G129" s="45"/>
      <c r="H129" s="45" t="s">
        <v>104</v>
      </c>
      <c r="I129" s="45"/>
      <c r="J129" s="45" t="s">
        <v>103</v>
      </c>
      <c r="K129" s="45"/>
      <c r="L129" s="45"/>
      <c r="M129" s="45"/>
      <c r="N129" s="45"/>
      <c r="O129" s="45"/>
      <c r="P129" s="45"/>
      <c r="Q129" s="45"/>
      <c r="R129" s="45"/>
      <c r="S129" s="45"/>
      <c r="T129" s="45"/>
      <c r="U129" s="45"/>
      <c r="V129" s="45"/>
      <c r="W129" s="45"/>
      <c r="X129" s="45"/>
      <c r="Y129" s="45"/>
    </row>
    <row r="130" spans="2:16" ht="12.75">
      <c r="B130" s="45"/>
      <c r="C130" s="76" t="s">
        <v>36</v>
      </c>
      <c r="D130" s="76" t="s">
        <v>36</v>
      </c>
      <c r="E130" s="76" t="s">
        <v>36</v>
      </c>
      <c r="F130" s="42"/>
      <c r="G130" s="42"/>
      <c r="H130" s="76" t="s">
        <v>36</v>
      </c>
      <c r="J130" s="42"/>
      <c r="K130" s="42"/>
      <c r="L130" s="42"/>
      <c r="M130" s="42"/>
      <c r="N130" s="42"/>
      <c r="O130" s="42"/>
      <c r="P130" s="42"/>
    </row>
    <row r="131" spans="2:16" ht="12.75">
      <c r="B131" s="45"/>
      <c r="C131" s="46" t="s">
        <v>117</v>
      </c>
      <c r="D131" s="42" t="s">
        <v>118</v>
      </c>
      <c r="E131" s="42" t="s">
        <v>119</v>
      </c>
      <c r="F131" s="42"/>
      <c r="G131" s="42"/>
      <c r="H131" s="42" t="s">
        <v>120</v>
      </c>
      <c r="J131" s="42" t="s">
        <v>105</v>
      </c>
      <c r="K131" s="42"/>
      <c r="L131" s="42"/>
      <c r="M131" s="42"/>
      <c r="N131" s="42"/>
      <c r="O131" s="42"/>
      <c r="P131" s="42"/>
    </row>
    <row r="132" spans="2:16" ht="12.75">
      <c r="B132" s="45"/>
      <c r="C132" s="42" t="s">
        <v>121</v>
      </c>
      <c r="D132" s="42" t="s">
        <v>122</v>
      </c>
      <c r="E132" s="42" t="s">
        <v>86</v>
      </c>
      <c r="F132" s="42"/>
      <c r="G132" s="42"/>
      <c r="H132" s="42" t="s">
        <v>111</v>
      </c>
      <c r="J132" s="42" t="s">
        <v>123</v>
      </c>
      <c r="K132" s="42"/>
      <c r="L132" s="42"/>
      <c r="M132" s="42"/>
      <c r="N132" s="42"/>
      <c r="O132" s="42"/>
      <c r="P132" s="42"/>
    </row>
    <row r="133" spans="2:16" ht="12.75">
      <c r="B133" s="45"/>
      <c r="C133" s="42" t="s">
        <v>124</v>
      </c>
      <c r="D133" s="42" t="s">
        <v>83</v>
      </c>
      <c r="E133" s="42" t="s">
        <v>125</v>
      </c>
      <c r="F133" s="42"/>
      <c r="G133" s="42"/>
      <c r="H133" s="42" t="s">
        <v>126</v>
      </c>
      <c r="J133" s="42"/>
      <c r="K133" s="42"/>
      <c r="L133" s="42"/>
      <c r="M133" s="42"/>
      <c r="N133" s="42"/>
      <c r="O133" s="42"/>
      <c r="P133" s="42"/>
    </row>
    <row r="134" spans="2:16" ht="12.75">
      <c r="B134" s="45"/>
      <c r="C134" s="42" t="s">
        <v>127</v>
      </c>
      <c r="D134" s="42" t="s">
        <v>128</v>
      </c>
      <c r="E134" s="42" t="s">
        <v>129</v>
      </c>
      <c r="F134" s="42"/>
      <c r="G134" s="42"/>
      <c r="H134" s="42" t="s">
        <v>28</v>
      </c>
      <c r="J134" s="42"/>
      <c r="K134" s="42"/>
      <c r="L134" s="42"/>
      <c r="M134" s="42"/>
      <c r="N134" s="42"/>
      <c r="O134" s="42"/>
      <c r="P134" s="42"/>
    </row>
    <row r="135" spans="2:16" ht="12.75">
      <c r="B135" s="45"/>
      <c r="C135" s="42" t="s">
        <v>81</v>
      </c>
      <c r="D135" s="42"/>
      <c r="E135" s="42" t="s">
        <v>130</v>
      </c>
      <c r="F135" s="42"/>
      <c r="G135" s="42"/>
      <c r="H135" s="42" t="s">
        <v>130</v>
      </c>
      <c r="J135" s="42"/>
      <c r="K135" s="42"/>
      <c r="L135" s="42"/>
      <c r="M135" s="42"/>
      <c r="N135" s="42"/>
      <c r="O135" s="42"/>
      <c r="P135" s="42"/>
    </row>
    <row r="136" spans="2:16" ht="12.75">
      <c r="B136" s="45"/>
      <c r="C136" s="42" t="s">
        <v>131</v>
      </c>
      <c r="D136" s="42"/>
      <c r="E136" s="42"/>
      <c r="F136" s="42"/>
      <c r="G136" s="42"/>
      <c r="H136" s="42"/>
      <c r="J136" s="42"/>
      <c r="K136" s="42"/>
      <c r="L136" s="42"/>
      <c r="M136" s="42"/>
      <c r="N136" s="42"/>
      <c r="O136" s="42"/>
      <c r="P136" s="42"/>
    </row>
    <row r="137" spans="2:16" ht="12.75">
      <c r="B137" s="45"/>
      <c r="C137" s="42" t="s">
        <v>132</v>
      </c>
      <c r="D137" s="42"/>
      <c r="E137" s="42"/>
      <c r="F137" s="42"/>
      <c r="G137" s="42"/>
      <c r="H137" s="42"/>
      <c r="J137" s="42"/>
      <c r="K137" s="42"/>
      <c r="L137" s="42"/>
      <c r="M137" s="42"/>
      <c r="N137" s="42"/>
      <c r="O137" s="42"/>
      <c r="P137" s="42"/>
    </row>
    <row r="138" spans="2:16" ht="12.75">
      <c r="B138" s="45"/>
      <c r="C138" s="42" t="s">
        <v>133</v>
      </c>
      <c r="D138" s="42"/>
      <c r="E138" s="42"/>
      <c r="F138" s="42"/>
      <c r="G138" s="42"/>
      <c r="H138" s="42"/>
      <c r="J138" s="42"/>
      <c r="K138" s="42"/>
      <c r="L138" s="42"/>
      <c r="M138" s="42"/>
      <c r="N138" s="42"/>
      <c r="O138" s="42"/>
      <c r="P138" s="42"/>
    </row>
    <row r="139" spans="2:16" ht="12.75">
      <c r="B139" s="45"/>
      <c r="C139" s="46" t="s">
        <v>134</v>
      </c>
      <c r="D139" s="42"/>
      <c r="E139" s="42"/>
      <c r="F139" s="42"/>
      <c r="G139" s="42"/>
      <c r="H139" s="42"/>
      <c r="J139" s="42"/>
      <c r="K139" s="42"/>
      <c r="L139" s="42"/>
      <c r="M139" s="42"/>
      <c r="N139" s="42"/>
      <c r="O139" s="42"/>
      <c r="P139" s="42"/>
    </row>
    <row r="140" ht="12.75">
      <c r="B140" s="45"/>
    </row>
    <row r="141" ht="12.75">
      <c r="B141" s="45"/>
    </row>
    <row r="142" ht="12.75">
      <c r="B142" s="45"/>
    </row>
    <row r="143" ht="12.75">
      <c r="B143" s="45"/>
    </row>
    <row r="144" ht="12.75">
      <c r="B144" s="45"/>
    </row>
    <row r="145" ht="12.75">
      <c r="B145" s="45"/>
    </row>
    <row r="146" ht="12.75">
      <c r="B146" s="45"/>
    </row>
    <row r="147" ht="12.75">
      <c r="B147" s="45"/>
    </row>
    <row r="148" ht="12.75">
      <c r="B148" s="45"/>
    </row>
    <row r="149" ht="12.75">
      <c r="B149" s="45"/>
    </row>
    <row r="150" ht="12.75">
      <c r="B150" s="45"/>
    </row>
    <row r="151" ht="12.75">
      <c r="B151" s="45"/>
    </row>
    <row r="152" ht="12.75">
      <c r="B152" s="45"/>
    </row>
    <row r="153" ht="12.75">
      <c r="B153" s="45"/>
    </row>
    <row r="154" ht="12.75">
      <c r="B154" s="45"/>
    </row>
    <row r="155" ht="12.75">
      <c r="B155" s="45"/>
    </row>
    <row r="156" ht="12.75">
      <c r="B156" s="45"/>
    </row>
    <row r="157" ht="12.75">
      <c r="B157" s="45"/>
    </row>
    <row r="158" ht="12.75">
      <c r="B158" s="45"/>
    </row>
    <row r="159" ht="12.75">
      <c r="B159" s="45"/>
    </row>
    <row r="160" ht="12.75">
      <c r="B160" s="45"/>
    </row>
    <row r="161" ht="12.75">
      <c r="B161" s="45"/>
    </row>
    <row r="162" ht="12.75">
      <c r="B162" s="45"/>
    </row>
    <row r="163" ht="12.75">
      <c r="B163" s="45"/>
    </row>
    <row r="164" ht="12.75">
      <c r="B164" s="45"/>
    </row>
    <row r="165" ht="12.75">
      <c r="B165" s="45"/>
    </row>
    <row r="166" ht="12.75">
      <c r="B166" s="45"/>
    </row>
    <row r="167" ht="12.75">
      <c r="B167" s="45"/>
    </row>
    <row r="168" ht="12.75">
      <c r="B168" s="45"/>
    </row>
    <row r="169" ht="12.75">
      <c r="B169" s="45"/>
    </row>
    <row r="170" ht="12.75">
      <c r="B170" s="45"/>
    </row>
    <row r="171" ht="12.75">
      <c r="B171" s="45"/>
    </row>
    <row r="172" ht="12.75">
      <c r="B172" s="45"/>
    </row>
    <row r="173" ht="12.75">
      <c r="B173" s="45"/>
    </row>
    <row r="174" ht="12.75">
      <c r="B174" s="45"/>
    </row>
    <row r="175" ht="12.75">
      <c r="B175" s="45"/>
    </row>
    <row r="176" ht="12.75">
      <c r="B176" s="45"/>
    </row>
    <row r="177" ht="12.75">
      <c r="B177" s="45"/>
    </row>
    <row r="178" ht="12.75">
      <c r="B178" s="45"/>
    </row>
    <row r="179" ht="12.75">
      <c r="B179" s="45"/>
    </row>
    <row r="180" ht="12.75">
      <c r="B180" s="45"/>
    </row>
    <row r="181" ht="12.75">
      <c r="B181" s="45"/>
    </row>
    <row r="182" ht="12.75">
      <c r="B182" s="45"/>
    </row>
    <row r="183" ht="12.75">
      <c r="B183" s="45"/>
    </row>
    <row r="184" ht="12.75">
      <c r="B184" s="45"/>
    </row>
    <row r="185" ht="12.75">
      <c r="B185" s="45"/>
    </row>
    <row r="186" ht="12.75">
      <c r="B186" s="45"/>
    </row>
    <row r="187" ht="12.75">
      <c r="B187" s="45"/>
    </row>
    <row r="188" ht="12.75">
      <c r="B188" s="45"/>
    </row>
    <row r="189" ht="12.75">
      <c r="B189" s="45"/>
    </row>
    <row r="190" ht="12.75">
      <c r="B190" s="45"/>
    </row>
    <row r="191" ht="12.75">
      <c r="B191" s="45"/>
    </row>
    <row r="192" ht="12.75">
      <c r="B192" s="45"/>
    </row>
    <row r="193" ht="12.75">
      <c r="B193" s="45"/>
    </row>
    <row r="194" ht="12.75">
      <c r="B194" s="45"/>
    </row>
    <row r="195" ht="12.75">
      <c r="B195" s="45"/>
    </row>
    <row r="196" ht="12.75">
      <c r="B196" s="45"/>
    </row>
    <row r="197" ht="12.75">
      <c r="B197" s="45"/>
    </row>
    <row r="198" ht="12.75">
      <c r="B198" s="45"/>
    </row>
    <row r="199" ht="12.75">
      <c r="B199" s="45"/>
    </row>
    <row r="200" ht="12.75">
      <c r="B200" s="45"/>
    </row>
    <row r="201" ht="12.75">
      <c r="B201" s="45"/>
    </row>
    <row r="202" ht="12.75">
      <c r="B202" s="45"/>
    </row>
    <row r="203" ht="12.75">
      <c r="B203" s="45"/>
    </row>
    <row r="204" ht="12.75">
      <c r="B204" s="45"/>
    </row>
    <row r="205" ht="12.75">
      <c r="B205" s="45"/>
    </row>
    <row r="206" ht="12.75">
      <c r="B206" s="45"/>
    </row>
    <row r="207" ht="12.75">
      <c r="B207" s="45"/>
    </row>
    <row r="208" ht="12.75">
      <c r="B208" s="45"/>
    </row>
    <row r="209" ht="12.75">
      <c r="B209" s="45"/>
    </row>
    <row r="210" ht="12.75">
      <c r="B210" s="45"/>
    </row>
    <row r="211" ht="12.75">
      <c r="B211" s="45"/>
    </row>
    <row r="212" ht="12.75">
      <c r="B212" s="45"/>
    </row>
    <row r="213" ht="12.75">
      <c r="B213" s="45"/>
    </row>
    <row r="214" ht="12.75">
      <c r="B214" s="45"/>
    </row>
    <row r="215" ht="12.75">
      <c r="B215" s="45"/>
    </row>
    <row r="216" ht="12.75">
      <c r="B216" s="45"/>
    </row>
    <row r="217" ht="12.75">
      <c r="B217" s="45"/>
    </row>
    <row r="218" ht="12.75">
      <c r="B218" s="45"/>
    </row>
    <row r="219" ht="12.75">
      <c r="B219" s="45"/>
    </row>
    <row r="220" ht="12.75">
      <c r="B220" s="45"/>
    </row>
    <row r="221" ht="12.75">
      <c r="B221" s="45"/>
    </row>
    <row r="222" ht="12.75">
      <c r="B222" s="45"/>
    </row>
    <row r="223" ht="12.75">
      <c r="B223" s="45"/>
    </row>
    <row r="224" ht="12.75">
      <c r="B224" s="45"/>
    </row>
    <row r="225" ht="12.75">
      <c r="B225" s="45"/>
    </row>
    <row r="226" ht="12.75">
      <c r="B226" s="45"/>
    </row>
    <row r="227" ht="12.75">
      <c r="B227" s="45"/>
    </row>
    <row r="228" ht="12.75">
      <c r="B228" s="45"/>
    </row>
    <row r="229" ht="12.75">
      <c r="B229" s="45"/>
    </row>
    <row r="230" ht="12.75">
      <c r="B230" s="45"/>
    </row>
    <row r="231" ht="12.75">
      <c r="B231" s="45"/>
    </row>
    <row r="232" ht="12.75">
      <c r="B232" s="45"/>
    </row>
    <row r="233" ht="12.75">
      <c r="B233" s="45"/>
    </row>
    <row r="234" ht="12.75">
      <c r="B234" s="45"/>
    </row>
    <row r="235" ht="12.75">
      <c r="B235" s="45"/>
    </row>
    <row r="236" ht="12.75">
      <c r="B236" s="45"/>
    </row>
    <row r="237" ht="12.75">
      <c r="B237" s="45"/>
    </row>
    <row r="238" ht="12.75">
      <c r="B238" s="45"/>
    </row>
    <row r="239" ht="12.75">
      <c r="B239" s="45"/>
    </row>
    <row r="240" ht="12.75">
      <c r="B240" s="45"/>
    </row>
    <row r="241" ht="12.75">
      <c r="B241" s="45"/>
    </row>
    <row r="242" ht="12.75">
      <c r="B242" s="45"/>
    </row>
    <row r="243" ht="12.75">
      <c r="B243" s="45"/>
    </row>
    <row r="244" ht="12.75">
      <c r="B244" s="45"/>
    </row>
    <row r="245" ht="12.75">
      <c r="B245" s="45"/>
    </row>
    <row r="246" ht="12.75">
      <c r="B246" s="45"/>
    </row>
    <row r="247" ht="12.75">
      <c r="B247" s="45"/>
    </row>
    <row r="248" ht="12.75">
      <c r="B248" s="45"/>
    </row>
    <row r="249" ht="12.75">
      <c r="B249" s="45"/>
    </row>
    <row r="250" ht="12.75">
      <c r="B250" s="45"/>
    </row>
    <row r="251" ht="12.75">
      <c r="B251" s="45"/>
    </row>
    <row r="252" ht="12.75">
      <c r="B252" s="45"/>
    </row>
    <row r="253" ht="12.75">
      <c r="B253" s="45"/>
    </row>
    <row r="254" ht="12.75">
      <c r="B254" s="45"/>
    </row>
    <row r="255" ht="12.75">
      <c r="B255" s="45"/>
    </row>
    <row r="256" ht="12.75">
      <c r="B256" s="45"/>
    </row>
    <row r="257" ht="12.75">
      <c r="B257" s="45"/>
    </row>
    <row r="258" ht="12.75">
      <c r="B258" s="45"/>
    </row>
    <row r="259" ht="12.75">
      <c r="B259" s="45"/>
    </row>
    <row r="260" ht="12.75">
      <c r="B260" s="45"/>
    </row>
    <row r="261" ht="12.75">
      <c r="B261" s="45"/>
    </row>
    <row r="262" ht="12.75">
      <c r="B262" s="45"/>
    </row>
    <row r="263" ht="12.75">
      <c r="B263" s="45"/>
    </row>
    <row r="264" ht="12.75">
      <c r="B264" s="45"/>
    </row>
    <row r="265" ht="12.75">
      <c r="B265" s="45"/>
    </row>
    <row r="266" ht="12.75">
      <c r="B266" s="45"/>
    </row>
    <row r="267" ht="12.75">
      <c r="B267" s="45"/>
    </row>
    <row r="268" ht="12.75">
      <c r="B268" s="45"/>
    </row>
    <row r="269" ht="12.75">
      <c r="B269" s="45"/>
    </row>
    <row r="270" ht="12.75">
      <c r="B270" s="45"/>
    </row>
    <row r="271" ht="12.75">
      <c r="B271" s="45"/>
    </row>
    <row r="272" ht="12.75">
      <c r="B272" s="45"/>
    </row>
    <row r="273" ht="12.75">
      <c r="B273" s="45"/>
    </row>
    <row r="274" ht="12.75">
      <c r="B274" s="45"/>
    </row>
    <row r="275" ht="12.75">
      <c r="B275" s="45"/>
    </row>
    <row r="276" ht="12.75">
      <c r="B276" s="45"/>
    </row>
    <row r="277" ht="12.75">
      <c r="B277" s="45"/>
    </row>
    <row r="278" ht="12.75">
      <c r="B278" s="45"/>
    </row>
    <row r="279" ht="12.75">
      <c r="B279" s="45"/>
    </row>
    <row r="280" ht="12.75">
      <c r="B280" s="45"/>
    </row>
    <row r="281" ht="12.75">
      <c r="B281" s="45"/>
    </row>
    <row r="282" ht="12.75">
      <c r="B282" s="45"/>
    </row>
    <row r="283" ht="12.75">
      <c r="B283" s="45"/>
    </row>
    <row r="284" ht="12.75">
      <c r="B284" s="45"/>
    </row>
    <row r="285" ht="12.75">
      <c r="B285" s="45"/>
    </row>
    <row r="286" ht="12.75">
      <c r="B286" s="45"/>
    </row>
    <row r="287" ht="12.75">
      <c r="B287" s="45"/>
    </row>
    <row r="288" ht="12.75">
      <c r="B288" s="45"/>
    </row>
    <row r="289" ht="12.75">
      <c r="B289" s="45"/>
    </row>
    <row r="290" ht="12.75">
      <c r="B290" s="45"/>
    </row>
    <row r="291" ht="12.75">
      <c r="B291" s="45"/>
    </row>
    <row r="292" ht="12.75">
      <c r="B292" s="45"/>
    </row>
    <row r="293" ht="12.75">
      <c r="B293" s="45"/>
    </row>
    <row r="294" ht="12.75">
      <c r="B294" s="45"/>
    </row>
    <row r="295" ht="12.75">
      <c r="B295" s="45"/>
    </row>
    <row r="296" ht="12.75">
      <c r="B296" s="45"/>
    </row>
    <row r="297" ht="12.75">
      <c r="B297" s="45"/>
    </row>
    <row r="298" ht="12.75">
      <c r="B298" s="45"/>
    </row>
    <row r="299" ht="12.75">
      <c r="B299" s="45"/>
    </row>
    <row r="300" ht="12.75">
      <c r="B300" s="45"/>
    </row>
    <row r="301" ht="12.75">
      <c r="B301" s="45"/>
    </row>
    <row r="302" ht="12.75">
      <c r="B302" s="45"/>
    </row>
    <row r="303" ht="12.75">
      <c r="B303" s="45"/>
    </row>
    <row r="304" ht="12.75">
      <c r="B304" s="45"/>
    </row>
    <row r="305" ht="12.75">
      <c r="B305" s="45"/>
    </row>
    <row r="306" ht="12.75">
      <c r="B306" s="45"/>
    </row>
    <row r="307" ht="12.75">
      <c r="B307" s="45"/>
    </row>
    <row r="308" ht="12.75">
      <c r="B308" s="45"/>
    </row>
    <row r="309" ht="12.75">
      <c r="B309" s="45"/>
    </row>
    <row r="310" ht="12.75">
      <c r="B310" s="45"/>
    </row>
    <row r="311" ht="12.75">
      <c r="B311" s="45"/>
    </row>
    <row r="312" ht="12.75">
      <c r="B312" s="45"/>
    </row>
    <row r="313" ht="12.75">
      <c r="B313" s="45"/>
    </row>
    <row r="314" ht="12.75">
      <c r="B314" s="45"/>
    </row>
    <row r="315" ht="12.75">
      <c r="B315" s="45"/>
    </row>
    <row r="316" ht="12.75">
      <c r="B316" s="45"/>
    </row>
    <row r="317" ht="12.75">
      <c r="B317" s="45"/>
    </row>
    <row r="318" ht="12.75">
      <c r="B318" s="45"/>
    </row>
    <row r="319" ht="12.75">
      <c r="B319" s="45"/>
    </row>
    <row r="320" ht="12.75">
      <c r="B320" s="45"/>
    </row>
    <row r="321" ht="12.75">
      <c r="B321" s="45"/>
    </row>
    <row r="322" ht="12.75">
      <c r="B322" s="45"/>
    </row>
    <row r="323" ht="12.75">
      <c r="B323" s="45"/>
    </row>
    <row r="324" ht="12.75">
      <c r="B324" s="45"/>
    </row>
    <row r="325" ht="12.75">
      <c r="B325" s="45"/>
    </row>
    <row r="326" ht="12.75">
      <c r="B326" s="45"/>
    </row>
    <row r="327" ht="12.75">
      <c r="B327" s="45"/>
    </row>
    <row r="328" ht="12.75">
      <c r="B328" s="45"/>
    </row>
    <row r="329" ht="12.75">
      <c r="B329" s="45"/>
    </row>
    <row r="330" ht="12.75">
      <c r="B330" s="45"/>
    </row>
    <row r="331" ht="12.75">
      <c r="B331" s="45"/>
    </row>
    <row r="332" ht="12.75">
      <c r="B332" s="45"/>
    </row>
    <row r="333" ht="12.75">
      <c r="B333" s="45"/>
    </row>
    <row r="334" ht="12.75">
      <c r="B334" s="45"/>
    </row>
    <row r="335" ht="12.75">
      <c r="B335" s="45"/>
    </row>
    <row r="336" ht="12.75">
      <c r="B336" s="45"/>
    </row>
    <row r="337" ht="12.75">
      <c r="B337" s="45"/>
    </row>
    <row r="338" ht="12.75">
      <c r="B338" s="45"/>
    </row>
    <row r="339" ht="12.75">
      <c r="B339" s="45"/>
    </row>
    <row r="340" ht="12.75">
      <c r="B340" s="45"/>
    </row>
    <row r="341" ht="12.75">
      <c r="B341" s="45"/>
    </row>
    <row r="342" ht="12.75">
      <c r="B342" s="45"/>
    </row>
    <row r="343" ht="12.75">
      <c r="B343" s="45"/>
    </row>
    <row r="344" ht="12.75">
      <c r="B344" s="45"/>
    </row>
    <row r="345" ht="12.75">
      <c r="B345" s="45"/>
    </row>
    <row r="346" ht="12.75">
      <c r="B346" s="45"/>
    </row>
    <row r="347" ht="12.75">
      <c r="B347" s="45"/>
    </row>
    <row r="348" ht="12.75">
      <c r="B348" s="45"/>
    </row>
    <row r="349" ht="12.75">
      <c r="B349" s="45"/>
    </row>
    <row r="350" ht="12.75">
      <c r="B350" s="45"/>
    </row>
    <row r="351" ht="12.75">
      <c r="B351" s="45"/>
    </row>
    <row r="352" ht="12.75">
      <c r="B352" s="45"/>
    </row>
    <row r="353" ht="12.75">
      <c r="B353" s="45"/>
    </row>
    <row r="354" ht="12.75">
      <c r="B354" s="45"/>
    </row>
    <row r="355" ht="12.75">
      <c r="B355" s="45"/>
    </row>
    <row r="356" ht="12.75">
      <c r="B356" s="45"/>
    </row>
    <row r="357" ht="12.75">
      <c r="B357" s="45"/>
    </row>
    <row r="358" ht="12.75">
      <c r="B358" s="45"/>
    </row>
    <row r="359" ht="12.75">
      <c r="B359" s="45"/>
    </row>
    <row r="360" ht="12.75">
      <c r="B360" s="45"/>
    </row>
    <row r="361" ht="12.75">
      <c r="B361" s="45"/>
    </row>
    <row r="362" ht="12.75">
      <c r="B362" s="45"/>
    </row>
    <row r="363" ht="12.75">
      <c r="B363" s="45"/>
    </row>
    <row r="364" ht="12.75">
      <c r="B364" s="45"/>
    </row>
    <row r="365" ht="12.75">
      <c r="B365" s="45"/>
    </row>
    <row r="366" ht="12.75">
      <c r="B366" s="45"/>
    </row>
    <row r="367" ht="12.75">
      <c r="B367" s="45"/>
    </row>
    <row r="368" ht="12.75">
      <c r="B368" s="45"/>
    </row>
    <row r="369" ht="12.75">
      <c r="B369" s="45"/>
    </row>
    <row r="370" ht="12.75">
      <c r="B370" s="45"/>
    </row>
    <row r="371" ht="12.75">
      <c r="B371" s="45"/>
    </row>
    <row r="372" ht="12.75">
      <c r="B372" s="45"/>
    </row>
    <row r="373" ht="12.75">
      <c r="B373" s="45"/>
    </row>
    <row r="374" ht="12.75">
      <c r="B374" s="45"/>
    </row>
    <row r="375" ht="12.75">
      <c r="B375" s="45"/>
    </row>
    <row r="376" ht="12.75">
      <c r="B376" s="45"/>
    </row>
    <row r="377" ht="12.75">
      <c r="B377" s="45"/>
    </row>
    <row r="378" ht="12.75">
      <c r="B378" s="45"/>
    </row>
  </sheetData>
  <sheetProtection formatCells="0" formatRows="0" insertRows="0" insertHyperlinks="0" deleteRows="0" selectLockedCells="1"/>
  <mergeCells count="56">
    <mergeCell ref="J46:P46"/>
    <mergeCell ref="J47:P47"/>
    <mergeCell ref="J48:P48"/>
    <mergeCell ref="J49:P49"/>
    <mergeCell ref="J50:P50"/>
    <mergeCell ref="B61:P61"/>
    <mergeCell ref="B53:P53"/>
    <mergeCell ref="B16:C16"/>
    <mergeCell ref="D16:E16"/>
    <mergeCell ref="B17:C17"/>
    <mergeCell ref="D17:E17"/>
    <mergeCell ref="B20:P20"/>
    <mergeCell ref="J23:P23"/>
    <mergeCell ref="J24:P24"/>
    <mergeCell ref="J43:P43"/>
    <mergeCell ref="J45:P45"/>
    <mergeCell ref="J35:P35"/>
    <mergeCell ref="D15:E15"/>
    <mergeCell ref="J40:P40"/>
    <mergeCell ref="J41:P41"/>
    <mergeCell ref="J29:P29"/>
    <mergeCell ref="J36:P36"/>
    <mergeCell ref="J32:P32"/>
    <mergeCell ref="J34:P34"/>
    <mergeCell ref="J33:P33"/>
    <mergeCell ref="J30:P30"/>
    <mergeCell ref="J31:P31"/>
    <mergeCell ref="B10:C10"/>
    <mergeCell ref="D10:E10"/>
    <mergeCell ref="B11:C11"/>
    <mergeCell ref="D11:E11"/>
    <mergeCell ref="J22:P22"/>
    <mergeCell ref="B13:C13"/>
    <mergeCell ref="D13:E13"/>
    <mergeCell ref="B14:C14"/>
    <mergeCell ref="D14:E14"/>
    <mergeCell ref="B15:C15"/>
    <mergeCell ref="B12:C12"/>
    <mergeCell ref="D12:E12"/>
    <mergeCell ref="B1:Q1"/>
    <mergeCell ref="B2:Q2"/>
    <mergeCell ref="B4:C4"/>
    <mergeCell ref="B5:C5"/>
    <mergeCell ref="G5:J5"/>
    <mergeCell ref="B6:C6"/>
    <mergeCell ref="D6:O6"/>
    <mergeCell ref="B8:P8"/>
    <mergeCell ref="J44:P44"/>
    <mergeCell ref="J42:P42"/>
    <mergeCell ref="J25:P25"/>
    <mergeCell ref="J27:P27"/>
    <mergeCell ref="J28:P28"/>
    <mergeCell ref="J26:P26"/>
    <mergeCell ref="J37:P37"/>
    <mergeCell ref="J38:P38"/>
    <mergeCell ref="J39:P39"/>
  </mergeCells>
  <conditionalFormatting sqref="H64:H72 H56:H58">
    <cfRule type="cellIs" priority="8" dxfId="2" operator="equal" stopIfTrue="1">
      <formula>0</formula>
    </cfRule>
  </conditionalFormatting>
  <conditionalFormatting sqref="G64:G72 G56:G58">
    <cfRule type="cellIs" priority="7" dxfId="3" operator="equal" stopIfTrue="1">
      <formula>1</formula>
    </cfRule>
  </conditionalFormatting>
  <dataValidations count="7">
    <dataValidation type="list" allowBlank="1" showInputMessage="1" showErrorMessage="1" sqref="N64:N71 N56:N58">
      <formula1>$H$130:$H$135</formula1>
    </dataValidation>
    <dataValidation type="list" allowBlank="1" showInputMessage="1" showErrorMessage="1" sqref="M64:M71 M56:M58">
      <formula1>$J$130:$J$132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$C$130:$C$139</formula1>
    </dataValidation>
    <dataValidation type="list" allowBlank="1" showInputMessage="1" showErrorMessage="1" sqref="D14:E14">
      <formula1>$D$130:$D$134</formula1>
    </dataValidation>
    <dataValidation type="list" allowBlank="1" showInputMessage="1" showErrorMessage="1" sqref="D16:E16">
      <formula1>$E$130:$E$135</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Q26"/>
  <sheetViews>
    <sheetView zoomScalePageLayoutView="0" workbookViewId="0" topLeftCell="A1">
      <selection activeCell="B11" sqref="B11"/>
    </sheetView>
  </sheetViews>
  <sheetFormatPr defaultColWidth="9.140625" defaultRowHeight="15"/>
  <cols>
    <col min="1" max="1" width="2.57421875" style="40" customWidth="1"/>
    <col min="2" max="2" width="24.28125" style="40" customWidth="1"/>
    <col min="3" max="3" width="32.140625" style="40" customWidth="1"/>
    <col min="4" max="11" width="16.7109375" style="40" customWidth="1"/>
    <col min="12" max="12" width="83.8515625" style="40" customWidth="1"/>
    <col min="13" max="16384" width="9.140625" style="40" customWidth="1"/>
  </cols>
  <sheetData>
    <row r="1" spans="1:43" s="1" customFormat="1" ht="20.25">
      <c r="A1" s="301" t="s">
        <v>412</v>
      </c>
      <c r="B1" s="301"/>
      <c r="C1" s="301"/>
      <c r="D1" s="301"/>
      <c r="E1" s="301"/>
      <c r="F1" s="301"/>
      <c r="G1" s="301"/>
      <c r="H1" s="301"/>
      <c r="I1" s="301"/>
      <c r="J1" s="301"/>
      <c r="K1" s="301"/>
      <c r="L1" s="301"/>
      <c r="M1" s="301"/>
      <c r="N1" s="301"/>
      <c r="O1" s="301"/>
      <c r="S1" s="12"/>
      <c r="T1" s="12"/>
      <c r="U1" s="12"/>
      <c r="V1" s="12"/>
      <c r="W1" s="12"/>
      <c r="X1" s="12"/>
      <c r="Y1" s="12"/>
      <c r="Z1" s="12"/>
      <c r="AA1" s="12"/>
      <c r="AB1" s="12"/>
      <c r="AC1" s="12"/>
      <c r="AD1" s="12"/>
      <c r="AE1" s="12"/>
      <c r="AF1" s="12"/>
      <c r="AG1" s="12"/>
      <c r="AH1" s="12"/>
      <c r="AI1" s="12"/>
      <c r="AJ1" s="12"/>
      <c r="AK1" s="12"/>
      <c r="AL1" s="12"/>
      <c r="AM1" s="12"/>
      <c r="AN1" s="12"/>
      <c r="AO1" s="12"/>
      <c r="AP1" s="12"/>
      <c r="AQ1" s="12"/>
    </row>
    <row r="2" spans="1:43" s="1" customFormat="1" ht="21" thickBot="1">
      <c r="A2" s="215"/>
      <c r="B2" s="215"/>
      <c r="C2" s="215"/>
      <c r="D2" s="244"/>
      <c r="E2" s="215"/>
      <c r="F2" s="215"/>
      <c r="G2" s="215"/>
      <c r="H2" s="215"/>
      <c r="I2" s="215"/>
      <c r="J2" s="215"/>
      <c r="K2" s="215"/>
      <c r="L2" s="215"/>
      <c r="M2" s="215"/>
      <c r="N2" s="215"/>
      <c r="O2" s="215"/>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s="1" customFormat="1" ht="15" customHeight="1">
      <c r="A3" s="215"/>
      <c r="B3" s="302" t="s">
        <v>90</v>
      </c>
      <c r="C3" s="247" t="s">
        <v>413</v>
      </c>
      <c r="D3" s="303" t="s">
        <v>414</v>
      </c>
      <c r="E3" s="303"/>
      <c r="F3" s="303"/>
      <c r="G3" s="303"/>
      <c r="H3" s="303"/>
      <c r="I3" s="303"/>
      <c r="J3" s="303"/>
      <c r="K3" s="303"/>
      <c r="L3" s="304" t="s">
        <v>415</v>
      </c>
      <c r="M3" s="215"/>
      <c r="N3" s="215"/>
      <c r="O3" s="215"/>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2:12" ht="15" customHeight="1">
      <c r="B4" s="302"/>
      <c r="C4" s="248">
        <v>1</v>
      </c>
      <c r="D4" s="245">
        <v>1</v>
      </c>
      <c r="E4" s="245">
        <v>2</v>
      </c>
      <c r="F4" s="245">
        <v>3</v>
      </c>
      <c r="G4" s="245">
        <v>4</v>
      </c>
      <c r="H4" s="245">
        <v>5</v>
      </c>
      <c r="I4" s="245">
        <v>6</v>
      </c>
      <c r="J4" s="245">
        <v>7</v>
      </c>
      <c r="K4" s="245">
        <v>8</v>
      </c>
      <c r="L4" s="305"/>
    </row>
    <row r="5" spans="2:12" ht="15" customHeight="1">
      <c r="B5" s="302"/>
      <c r="C5" s="249" t="str">
        <f>D5</f>
        <v>Well Types</v>
      </c>
      <c r="D5" s="306" t="s">
        <v>417</v>
      </c>
      <c r="E5" s="306"/>
      <c r="F5" s="306"/>
      <c r="G5" s="306"/>
      <c r="H5" s="306"/>
      <c r="I5" s="306"/>
      <c r="J5" s="306"/>
      <c r="K5" s="306"/>
      <c r="L5" s="305"/>
    </row>
    <row r="6" spans="2:12" ht="26.25">
      <c r="B6" s="302"/>
      <c r="C6" s="250" t="str">
        <f>HLOOKUP($C$4,$D$4:$K$9,3,FALSE)</f>
        <v>Strat Test</v>
      </c>
      <c r="D6" s="217" t="s">
        <v>419</v>
      </c>
      <c r="E6" s="217" t="s">
        <v>420</v>
      </c>
      <c r="F6" s="217" t="s">
        <v>459</v>
      </c>
      <c r="G6" s="217" t="s">
        <v>422</v>
      </c>
      <c r="H6" s="217" t="s">
        <v>423</v>
      </c>
      <c r="I6" s="217" t="s">
        <v>424</v>
      </c>
      <c r="J6" s="217" t="s">
        <v>418</v>
      </c>
      <c r="K6" s="217" t="s">
        <v>421</v>
      </c>
      <c r="L6" s="305"/>
    </row>
    <row r="7" spans="2:12" ht="15" customHeight="1">
      <c r="B7" s="251" t="s">
        <v>460</v>
      </c>
      <c r="C7" s="252">
        <f>HLOOKUP($C$4,$D$4:$K$9,4,FALSE)</f>
        <v>2618.5090909090904</v>
      </c>
      <c r="D7" s="199">
        <f>'Well Depth Data'!D84</f>
        <v>2618.5090909090904</v>
      </c>
      <c r="E7" s="199">
        <f>'Well Depth Data'!E84</f>
        <v>2518.899527272727</v>
      </c>
      <c r="F7" s="199">
        <f>'Well Depth Data'!F84</f>
        <v>2419.2899636363636</v>
      </c>
      <c r="G7" s="199">
        <f>'Well Depth Data'!G84</f>
        <v>2358.3299636363636</v>
      </c>
      <c r="H7" s="199">
        <f>'Well Depth Data'!H84</f>
        <v>152.4</v>
      </c>
      <c r="I7" s="199">
        <f>'Well Depth Data'!I84</f>
        <v>12.192</v>
      </c>
      <c r="J7" s="199">
        <f>'Well Depth Data'!J84</f>
        <v>2518.899527272727</v>
      </c>
      <c r="K7" s="199">
        <f>'Well Depth Data'!K84</f>
        <v>2518.899527272727</v>
      </c>
      <c r="L7" s="246" t="s">
        <v>463</v>
      </c>
    </row>
    <row r="8" spans="2:12" ht="15" customHeight="1">
      <c r="B8" s="251" t="s">
        <v>461</v>
      </c>
      <c r="C8" s="252">
        <f>HLOOKUP($C$4,$D$4:$K$9,5,FALSE)</f>
        <v>1469.898</v>
      </c>
      <c r="D8" s="199">
        <f>'Well Depth Data'!D88</f>
        <v>1469.898</v>
      </c>
      <c r="E8" s="199">
        <f>'Well Depth Data'!E88</f>
        <v>1386.84</v>
      </c>
      <c r="F8" s="199">
        <f>'Well Depth Data'!F88</f>
        <v>1299.972</v>
      </c>
      <c r="G8" s="199">
        <f>'Well Depth Data'!G88</f>
        <v>1239.012</v>
      </c>
      <c r="H8" s="199">
        <f>'Well Depth Data'!H88</f>
        <v>152.4</v>
      </c>
      <c r="I8" s="199">
        <f>'Well Depth Data'!I88</f>
        <v>12.192</v>
      </c>
      <c r="J8" s="199">
        <f>'Well Depth Data'!J88</f>
        <v>1386.84</v>
      </c>
      <c r="K8" s="199">
        <f>'Well Depth Data'!K88</f>
        <v>1386.84</v>
      </c>
      <c r="L8" s="246" t="s">
        <v>463</v>
      </c>
    </row>
    <row r="9" spans="2:12" ht="15" customHeight="1">
      <c r="B9" s="251" t="s">
        <v>462</v>
      </c>
      <c r="C9" s="252">
        <f>HLOOKUP($C$4,$D$4:$K$9,6,FALSE)</f>
        <v>3528.06</v>
      </c>
      <c r="D9" s="199">
        <f>'Well Depth Data'!D91</f>
        <v>3528.06</v>
      </c>
      <c r="E9" s="199">
        <f>'Well Depth Data'!E91</f>
        <v>3420.999</v>
      </c>
      <c r="F9" s="199">
        <f>'Well Depth Data'!F91</f>
        <v>3322.32</v>
      </c>
      <c r="G9" s="199">
        <f>'Well Depth Data'!G91</f>
        <v>3261.36</v>
      </c>
      <c r="H9" s="199">
        <f>'Well Depth Data'!H91</f>
        <v>152.4</v>
      </c>
      <c r="I9" s="199">
        <f>'Well Depth Data'!I91</f>
        <v>12.192</v>
      </c>
      <c r="J9" s="199">
        <f>'Well Depth Data'!J91</f>
        <v>3420.999</v>
      </c>
      <c r="K9" s="199">
        <f>'Well Depth Data'!K91</f>
        <v>3420.999</v>
      </c>
      <c r="L9" s="246" t="s">
        <v>463</v>
      </c>
    </row>
    <row r="10" spans="2:12" ht="28.5" customHeight="1">
      <c r="B10" s="256" t="s">
        <v>601</v>
      </c>
      <c r="C10" s="252">
        <f>HLOOKUP($C$4,$D$4:$K$10,7,FALSE)</f>
        <v>24769.77912766905</v>
      </c>
      <c r="D10" s="254">
        <f>Materials!$B$29</f>
        <v>24769.77912766905</v>
      </c>
      <c r="E10" s="254">
        <f>Materials!$B$29</f>
        <v>24769.77912766905</v>
      </c>
      <c r="F10" s="254">
        <f>Materials!$B$29</f>
        <v>24769.77912766905</v>
      </c>
      <c r="G10" s="254">
        <f>Materials!$B$29</f>
        <v>24769.77912766905</v>
      </c>
      <c r="H10" s="238">
        <v>0</v>
      </c>
      <c r="I10" s="238">
        <v>0</v>
      </c>
      <c r="J10" s="254">
        <f>Materials!$B$29</f>
        <v>24769.77912766905</v>
      </c>
      <c r="K10" s="254">
        <f>Materials!$B$29</f>
        <v>24769.77912766905</v>
      </c>
      <c r="L10" s="253" t="s">
        <v>595</v>
      </c>
    </row>
    <row r="11" spans="2:12" ht="40.5" customHeight="1">
      <c r="B11" s="256" t="s">
        <v>600</v>
      </c>
      <c r="C11" s="255">
        <f>HLOOKUP($C$4,$D$4:$K$11,8,FALSE)</f>
        <v>51320.89023979667</v>
      </c>
      <c r="D11" s="254">
        <f>Materials!$B$55</f>
        <v>51320.89023979667</v>
      </c>
      <c r="E11" s="254">
        <f>Materials!$B$55</f>
        <v>51320.89023979667</v>
      </c>
      <c r="F11" s="254">
        <f>Materials!$B$55</f>
        <v>51320.89023979667</v>
      </c>
      <c r="G11" s="254">
        <f>Materials!$B$55</f>
        <v>51320.89023979667</v>
      </c>
      <c r="H11" s="238">
        <v>0</v>
      </c>
      <c r="I11" s="238">
        <v>0</v>
      </c>
      <c r="J11" s="254">
        <f>Materials!$B$55</f>
        <v>51320.89023979667</v>
      </c>
      <c r="K11" s="254">
        <f>Materials!$B$55</f>
        <v>51320.89023979667</v>
      </c>
      <c r="L11" s="253" t="s">
        <v>595</v>
      </c>
    </row>
    <row r="12" ht="15" customHeight="1"/>
    <row r="13" ht="15" customHeight="1"/>
    <row r="14" ht="15" customHeight="1"/>
    <row r="15" ht="15" customHeight="1"/>
    <row r="16" ht="15" customHeight="1"/>
    <row r="17" ht="18.75">
      <c r="B17" s="218" t="s">
        <v>416</v>
      </c>
    </row>
    <row r="18" spans="2:12" ht="15">
      <c r="B18" s="219" t="s">
        <v>414</v>
      </c>
      <c r="C18" s="307" t="s">
        <v>54</v>
      </c>
      <c r="D18" s="307"/>
      <c r="E18" s="307"/>
      <c r="F18" s="307"/>
      <c r="G18" s="307"/>
      <c r="H18" s="307"/>
      <c r="I18" s="307"/>
      <c r="J18" s="307"/>
      <c r="K18" s="307"/>
      <c r="L18" s="307"/>
    </row>
    <row r="19" spans="2:12" ht="30" customHeight="1">
      <c r="B19" s="220">
        <v>1</v>
      </c>
      <c r="C19" s="309" t="s">
        <v>544</v>
      </c>
      <c r="D19" s="310"/>
      <c r="E19" s="310"/>
      <c r="F19" s="310"/>
      <c r="G19" s="310"/>
      <c r="H19" s="310"/>
      <c r="I19" s="310"/>
      <c r="J19" s="310"/>
      <c r="K19" s="310"/>
      <c r="L19" s="310"/>
    </row>
    <row r="20" spans="2:12" ht="30" customHeight="1">
      <c r="B20" s="220">
        <v>2</v>
      </c>
      <c r="C20" s="309" t="s">
        <v>545</v>
      </c>
      <c r="D20" s="309"/>
      <c r="E20" s="309"/>
      <c r="F20" s="309"/>
      <c r="G20" s="309"/>
      <c r="H20" s="309"/>
      <c r="I20" s="309"/>
      <c r="J20" s="309"/>
      <c r="K20" s="309"/>
      <c r="L20" s="309"/>
    </row>
    <row r="21" spans="2:12" ht="30" customHeight="1">
      <c r="B21" s="221">
        <v>3</v>
      </c>
      <c r="C21" s="308" t="s">
        <v>546</v>
      </c>
      <c r="D21" s="308"/>
      <c r="E21" s="308"/>
      <c r="F21" s="308"/>
      <c r="G21" s="308"/>
      <c r="H21" s="308"/>
      <c r="I21" s="308"/>
      <c r="J21" s="308"/>
      <c r="K21" s="308"/>
      <c r="L21" s="308"/>
    </row>
    <row r="22" spans="2:12" ht="30" customHeight="1">
      <c r="B22" s="221">
        <v>4</v>
      </c>
      <c r="C22" s="308" t="s">
        <v>547</v>
      </c>
      <c r="D22" s="308"/>
      <c r="E22" s="308"/>
      <c r="F22" s="308"/>
      <c r="G22" s="308"/>
      <c r="H22" s="308"/>
      <c r="I22" s="308"/>
      <c r="J22" s="308"/>
      <c r="K22" s="308"/>
      <c r="L22" s="308"/>
    </row>
    <row r="23" spans="2:12" ht="30" customHeight="1">
      <c r="B23" s="221">
        <v>5</v>
      </c>
      <c r="C23" s="308" t="s">
        <v>548</v>
      </c>
      <c r="D23" s="308"/>
      <c r="E23" s="308"/>
      <c r="F23" s="308"/>
      <c r="G23" s="308"/>
      <c r="H23" s="308"/>
      <c r="I23" s="308"/>
      <c r="J23" s="308"/>
      <c r="K23" s="308"/>
      <c r="L23" s="308"/>
    </row>
    <row r="24" spans="2:12" ht="30" customHeight="1">
      <c r="B24" s="221">
        <v>6</v>
      </c>
      <c r="C24" s="308" t="s">
        <v>549</v>
      </c>
      <c r="D24" s="308"/>
      <c r="E24" s="308"/>
      <c r="F24" s="308"/>
      <c r="G24" s="308"/>
      <c r="H24" s="308"/>
      <c r="I24" s="308"/>
      <c r="J24" s="308"/>
      <c r="K24" s="308"/>
      <c r="L24" s="308"/>
    </row>
    <row r="25" spans="2:12" ht="30" customHeight="1">
      <c r="B25" s="221">
        <v>7</v>
      </c>
      <c r="C25" s="308" t="s">
        <v>550</v>
      </c>
      <c r="D25" s="308"/>
      <c r="E25" s="308"/>
      <c r="F25" s="308"/>
      <c r="G25" s="308"/>
      <c r="H25" s="308"/>
      <c r="I25" s="308"/>
      <c r="J25" s="308"/>
      <c r="K25" s="308"/>
      <c r="L25" s="308"/>
    </row>
    <row r="26" spans="2:12" ht="30" customHeight="1">
      <c r="B26" s="221">
        <v>8</v>
      </c>
      <c r="C26" s="308" t="s">
        <v>551</v>
      </c>
      <c r="D26" s="308"/>
      <c r="E26" s="308"/>
      <c r="F26" s="308"/>
      <c r="G26" s="308"/>
      <c r="H26" s="308"/>
      <c r="I26" s="308"/>
      <c r="J26" s="308"/>
      <c r="K26" s="308"/>
      <c r="L26" s="308"/>
    </row>
  </sheetData>
  <sheetProtection/>
  <mergeCells count="14">
    <mergeCell ref="C25:L25"/>
    <mergeCell ref="C26:L26"/>
    <mergeCell ref="C19:L19"/>
    <mergeCell ref="C20:L20"/>
    <mergeCell ref="C21:L21"/>
    <mergeCell ref="C22:L22"/>
    <mergeCell ref="C23:L23"/>
    <mergeCell ref="C24:L24"/>
    <mergeCell ref="A1:O1"/>
    <mergeCell ref="B3:B6"/>
    <mergeCell ref="D3:K3"/>
    <mergeCell ref="L3:L6"/>
    <mergeCell ref="D5:K5"/>
    <mergeCell ref="C18:L1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I60"/>
  <sheetViews>
    <sheetView zoomScalePageLayoutView="0" workbookViewId="0" topLeftCell="A1">
      <selection activeCell="A1" sqref="A1"/>
    </sheetView>
  </sheetViews>
  <sheetFormatPr defaultColWidth="36.8515625" defaultRowHeight="12.75" customHeight="1"/>
  <cols>
    <col min="1" max="1" width="18.7109375" style="4" customWidth="1"/>
    <col min="2" max="8" width="31.421875" style="35" customWidth="1"/>
    <col min="9" max="25" width="36.8515625" style="35" customWidth="1"/>
    <col min="26" max="26" width="37.00390625" style="35" customWidth="1"/>
    <col min="27" max="33" width="36.8515625" style="35" customWidth="1"/>
    <col min="34" max="42" width="36.8515625" style="4" customWidth="1"/>
    <col min="43" max="43" width="37.140625" style="4" customWidth="1"/>
    <col min="44" max="45" width="36.8515625" style="4" customWidth="1"/>
    <col min="46" max="46" width="36.7109375" style="4" customWidth="1"/>
    <col min="47" max="48" width="36.8515625" style="4" customWidth="1"/>
    <col min="49" max="49" width="36.7109375" style="4" customWidth="1"/>
    <col min="50" max="50" width="37.00390625" style="4" customWidth="1"/>
    <col min="51" max="69" width="36.8515625" style="4" customWidth="1"/>
    <col min="70" max="70" width="37.00390625" style="4" customWidth="1"/>
    <col min="71" max="88" width="36.8515625" style="4" customWidth="1"/>
    <col min="89" max="89" width="36.7109375" style="4" customWidth="1"/>
    <col min="90" max="102" width="36.8515625" style="4" customWidth="1"/>
    <col min="103" max="103" width="36.7109375" style="4" customWidth="1"/>
    <col min="104" max="106" width="36.8515625" style="4" customWidth="1"/>
    <col min="107" max="107" width="36.7109375" style="4" customWidth="1"/>
    <col min="108" max="115" width="36.8515625" style="4" customWidth="1"/>
    <col min="116" max="116" width="36.7109375" style="4" customWidth="1"/>
    <col min="117" max="16384" width="36.8515625" style="4" customWidth="1"/>
  </cols>
  <sheetData>
    <row r="1" spans="1:33" s="3" customFormat="1" ht="12.75" customHeight="1">
      <c r="A1" s="2" t="s">
        <v>5</v>
      </c>
      <c r="B1" s="24"/>
      <c r="C1" s="128"/>
      <c r="D1" s="128"/>
      <c r="E1" s="128"/>
      <c r="F1" s="128"/>
      <c r="G1" s="128"/>
      <c r="H1" s="128"/>
      <c r="I1" s="25"/>
      <c r="J1" s="25"/>
      <c r="K1" s="25"/>
      <c r="L1" s="25"/>
      <c r="M1" s="25"/>
      <c r="N1" s="25"/>
      <c r="O1" s="25"/>
      <c r="P1" s="25"/>
      <c r="Q1" s="25"/>
      <c r="R1" s="25"/>
      <c r="S1" s="25"/>
      <c r="T1" s="25"/>
      <c r="U1" s="25"/>
      <c r="V1" s="25"/>
      <c r="W1" s="25"/>
      <c r="X1" s="25"/>
      <c r="Y1" s="25"/>
      <c r="Z1" s="25"/>
      <c r="AA1" s="25"/>
      <c r="AB1" s="25"/>
      <c r="AC1" s="25"/>
      <c r="AD1" s="25"/>
      <c r="AE1" s="25"/>
      <c r="AF1" s="25"/>
      <c r="AG1" s="25"/>
    </row>
    <row r="2" spans="1:243" s="11" customFormat="1" ht="12.75" customHeight="1">
      <c r="A2" s="129" t="s">
        <v>6</v>
      </c>
      <c r="B2" s="26">
        <v>1</v>
      </c>
      <c r="C2" s="26">
        <v>2</v>
      </c>
      <c r="D2" s="26">
        <v>3</v>
      </c>
      <c r="E2" s="26">
        <v>4</v>
      </c>
      <c r="F2" s="26">
        <v>5</v>
      </c>
      <c r="G2" s="26">
        <v>6</v>
      </c>
      <c r="H2" s="26">
        <v>7</v>
      </c>
      <c r="I2" s="26">
        <v>8</v>
      </c>
      <c r="J2" s="26">
        <v>9</v>
      </c>
      <c r="K2" s="26">
        <v>10</v>
      </c>
      <c r="L2" s="26">
        <v>11</v>
      </c>
      <c r="M2" s="26"/>
      <c r="N2" s="26"/>
      <c r="O2" s="26"/>
      <c r="P2" s="26"/>
      <c r="Q2" s="26"/>
      <c r="R2" s="26"/>
      <c r="S2" s="26"/>
      <c r="T2" s="26"/>
      <c r="U2" s="26"/>
      <c r="V2" s="26"/>
      <c r="W2" s="26"/>
      <c r="X2" s="26"/>
      <c r="Y2" s="26"/>
      <c r="Z2" s="26"/>
      <c r="AA2" s="26"/>
      <c r="AB2" s="26"/>
      <c r="AC2" s="26"/>
      <c r="AD2" s="26"/>
      <c r="AE2" s="26"/>
      <c r="AF2" s="26"/>
      <c r="AG2" s="26"/>
      <c r="AH2" s="14"/>
      <c r="AI2" s="14">
        <f aca="true" t="shared" si="0" ref="AI2:CT2">IF(AI3="","",AH2+1)</f>
      </c>
      <c r="AJ2" s="14">
        <f t="shared" si="0"/>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aca="true" t="shared" si="1" ref="CU2:FF2">IF(CU3="","",CT2+1)</f>
      </c>
      <c r="CV2" s="14">
        <f t="shared" si="1"/>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aca="true" t="shared" si="2" ref="FG2:HR2">IF(FG3="","",FF2+1)</f>
      </c>
      <c r="FH2" s="14">
        <f t="shared" si="2"/>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aca="true" t="shared" si="3" ref="HS2:II2">IF(HS3="","",HR2+1)</f>
      </c>
      <c r="HT2" s="14">
        <f t="shared" si="3"/>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row>
    <row r="3" spans="1:208" s="7" customFormat="1" ht="12.75">
      <c r="A3" s="16" t="s">
        <v>7</v>
      </c>
      <c r="B3" s="27" t="s">
        <v>8</v>
      </c>
      <c r="C3" s="27" t="s">
        <v>8</v>
      </c>
      <c r="D3" s="27" t="s">
        <v>8</v>
      </c>
      <c r="E3" s="27" t="s">
        <v>8</v>
      </c>
      <c r="F3" s="77" t="s">
        <v>8</v>
      </c>
      <c r="G3" s="77" t="s">
        <v>8</v>
      </c>
      <c r="H3" s="77" t="s">
        <v>8</v>
      </c>
      <c r="I3" s="27" t="s">
        <v>8</v>
      </c>
      <c r="J3" s="27" t="s">
        <v>8</v>
      </c>
      <c r="K3" s="27" t="s">
        <v>8</v>
      </c>
      <c r="L3" s="27" t="s">
        <v>8</v>
      </c>
      <c r="M3" s="27"/>
      <c r="N3" s="27"/>
      <c r="O3" s="27"/>
      <c r="P3" s="27"/>
      <c r="Q3" s="27"/>
      <c r="R3" s="27"/>
      <c r="S3" s="27"/>
      <c r="T3" s="27"/>
      <c r="U3" s="27"/>
      <c r="V3" s="27"/>
      <c r="W3" s="27"/>
      <c r="X3" s="27"/>
      <c r="Y3" s="27"/>
      <c r="Z3" s="27"/>
      <c r="AA3" s="27"/>
      <c r="AB3" s="27"/>
      <c r="AC3" s="27"/>
      <c r="AD3" s="27"/>
      <c r="AE3" s="27"/>
      <c r="AF3" s="27"/>
      <c r="AG3" s="27"/>
      <c r="GA3" s="8"/>
      <c r="GB3" s="8"/>
      <c r="GC3" s="8"/>
      <c r="GD3" s="8"/>
      <c r="GE3" s="8"/>
      <c r="GF3" s="8"/>
      <c r="GG3" s="8"/>
      <c r="GH3" s="8"/>
      <c r="GI3" s="8"/>
      <c r="GJ3" s="8"/>
      <c r="GK3" s="8"/>
      <c r="GL3" s="8"/>
      <c r="GM3" s="8"/>
      <c r="GN3" s="8"/>
      <c r="GO3" s="8"/>
      <c r="GP3" s="8"/>
      <c r="GQ3" s="8"/>
      <c r="GR3" s="8"/>
      <c r="GS3" s="8"/>
      <c r="GT3" s="8"/>
      <c r="GU3" s="8"/>
      <c r="GV3" s="8"/>
      <c r="GW3" s="8"/>
      <c r="GX3" s="8"/>
      <c r="GY3" s="8"/>
      <c r="GZ3" s="8"/>
    </row>
    <row r="4" spans="1:208" s="7" customFormat="1" ht="51">
      <c r="A4" s="16" t="s">
        <v>10</v>
      </c>
      <c r="B4" s="77" t="s">
        <v>344</v>
      </c>
      <c r="C4" s="77" t="s">
        <v>334</v>
      </c>
      <c r="D4" s="27" t="s">
        <v>354</v>
      </c>
      <c r="E4" s="77" t="s">
        <v>351</v>
      </c>
      <c r="F4" s="77" t="s">
        <v>533</v>
      </c>
      <c r="G4" s="77" t="s">
        <v>390</v>
      </c>
      <c r="H4" s="77" t="s">
        <v>538</v>
      </c>
      <c r="I4" s="7" t="s">
        <v>517</v>
      </c>
      <c r="M4" s="27"/>
      <c r="N4" s="27"/>
      <c r="O4" s="77"/>
      <c r="P4" s="77"/>
      <c r="Q4" s="77"/>
      <c r="R4" s="77"/>
      <c r="S4" s="77"/>
      <c r="T4" s="77"/>
      <c r="U4" s="77"/>
      <c r="V4" s="28"/>
      <c r="W4" s="77"/>
      <c r="X4" s="27"/>
      <c r="Y4" s="77"/>
      <c r="Z4" s="77"/>
      <c r="AA4" s="27"/>
      <c r="AB4" s="27"/>
      <c r="AC4" s="27"/>
      <c r="AD4" s="27"/>
      <c r="AE4" s="27"/>
      <c r="AF4" s="27"/>
      <c r="AG4" s="27"/>
      <c r="AO4" s="17"/>
      <c r="AP4" s="17"/>
      <c r="AQ4" s="17"/>
      <c r="AR4" s="17"/>
      <c r="AS4" s="17"/>
      <c r="AT4" s="17"/>
      <c r="AU4" s="17"/>
      <c r="FY4" s="8"/>
      <c r="GA4" s="8"/>
      <c r="GB4" s="8"/>
      <c r="GC4" s="8"/>
      <c r="GD4" s="8"/>
      <c r="GE4" s="8"/>
      <c r="GF4" s="8"/>
      <c r="GG4" s="8"/>
      <c r="GH4" s="8"/>
      <c r="GI4" s="8"/>
      <c r="GJ4" s="8"/>
      <c r="GK4" s="8"/>
      <c r="GL4" s="8"/>
      <c r="GM4" s="8"/>
      <c r="GN4" s="8"/>
      <c r="GO4" s="8"/>
      <c r="GP4" s="8"/>
      <c r="GQ4" s="8"/>
      <c r="GR4" s="8"/>
      <c r="GS4" s="8"/>
      <c r="GT4" s="8"/>
      <c r="GU4" s="8"/>
      <c r="GV4" s="8"/>
      <c r="GW4" s="8"/>
      <c r="GX4" s="8"/>
      <c r="GY4" s="8"/>
      <c r="GZ4" s="8"/>
    </row>
    <row r="5" spans="1:208" s="18" customFormat="1" ht="12.75">
      <c r="A5" s="130" t="s">
        <v>11</v>
      </c>
      <c r="B5" s="78" t="s">
        <v>345</v>
      </c>
      <c r="C5" s="78" t="s">
        <v>335</v>
      </c>
      <c r="D5" s="78" t="s">
        <v>355</v>
      </c>
      <c r="E5" s="29" t="s">
        <v>335</v>
      </c>
      <c r="F5" s="29" t="s">
        <v>519</v>
      </c>
      <c r="G5" s="29" t="s">
        <v>384</v>
      </c>
      <c r="H5" s="29" t="s">
        <v>536</v>
      </c>
      <c r="I5" s="18" t="s">
        <v>518</v>
      </c>
      <c r="M5" s="29"/>
      <c r="N5" s="29"/>
      <c r="O5" s="78"/>
      <c r="P5" s="29"/>
      <c r="Q5" s="78"/>
      <c r="R5" s="29"/>
      <c r="S5" s="78"/>
      <c r="T5" s="29"/>
      <c r="U5" s="78"/>
      <c r="V5" s="29"/>
      <c r="W5" s="78"/>
      <c r="X5" s="78"/>
      <c r="Y5" s="29"/>
      <c r="Z5" s="29"/>
      <c r="AA5" s="29"/>
      <c r="AB5" s="29"/>
      <c r="AC5" s="29"/>
      <c r="AD5" s="29"/>
      <c r="AE5" s="29"/>
      <c r="AF5" s="29"/>
      <c r="AG5" s="29"/>
      <c r="DM5" s="79"/>
      <c r="GA5" s="19"/>
      <c r="GB5" s="19"/>
      <c r="GC5" s="19"/>
      <c r="GD5" s="19"/>
      <c r="GE5" s="19"/>
      <c r="GF5" s="19"/>
      <c r="GG5" s="19"/>
      <c r="GH5" s="19"/>
      <c r="GI5" s="19"/>
      <c r="GJ5" s="19"/>
      <c r="GK5" s="19"/>
      <c r="GL5" s="19"/>
      <c r="GM5" s="19"/>
      <c r="GN5" s="19"/>
      <c r="GO5" s="19"/>
      <c r="GP5" s="19"/>
      <c r="GQ5" s="19"/>
      <c r="GR5" s="19"/>
      <c r="GS5" s="19"/>
      <c r="GT5" s="19"/>
      <c r="GU5" s="20"/>
      <c r="GV5" s="19"/>
      <c r="GW5" s="19"/>
      <c r="GX5" s="19"/>
      <c r="GY5" s="19"/>
      <c r="GZ5" s="19"/>
    </row>
    <row r="6" spans="1:208" s="18" customFormat="1" ht="12.75">
      <c r="A6" s="130" t="s">
        <v>12</v>
      </c>
      <c r="B6" s="78" t="s">
        <v>346</v>
      </c>
      <c r="C6" s="78"/>
      <c r="D6" s="29" t="s">
        <v>356</v>
      </c>
      <c r="E6" s="29"/>
      <c r="F6" s="29"/>
      <c r="G6" s="29"/>
      <c r="H6" s="29" t="s">
        <v>537</v>
      </c>
      <c r="M6" s="29"/>
      <c r="N6" s="29"/>
      <c r="O6" s="29"/>
      <c r="P6" s="29"/>
      <c r="Q6" s="29"/>
      <c r="R6" s="29"/>
      <c r="S6" s="29"/>
      <c r="T6" s="29"/>
      <c r="U6" s="29"/>
      <c r="V6" s="29"/>
      <c r="W6" s="29"/>
      <c r="X6" s="29"/>
      <c r="Y6" s="29"/>
      <c r="Z6" s="29"/>
      <c r="AA6" s="29"/>
      <c r="AB6" s="29"/>
      <c r="AC6" s="29"/>
      <c r="AD6" s="29"/>
      <c r="AE6" s="29"/>
      <c r="AF6" s="29"/>
      <c r="AG6" s="2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row>
    <row r="7" spans="1:208" s="9" customFormat="1" ht="12.75">
      <c r="A7" s="16" t="s">
        <v>13</v>
      </c>
      <c r="B7" s="80" t="s">
        <v>347</v>
      </c>
      <c r="C7" s="80" t="s">
        <v>336</v>
      </c>
      <c r="D7" s="30" t="s">
        <v>227</v>
      </c>
      <c r="E7" s="30" t="s">
        <v>352</v>
      </c>
      <c r="F7" s="30" t="s">
        <v>520</v>
      </c>
      <c r="G7" s="30" t="s">
        <v>227</v>
      </c>
      <c r="H7" s="30" t="s">
        <v>228</v>
      </c>
      <c r="I7" s="9" t="s">
        <v>602</v>
      </c>
      <c r="M7" s="30"/>
      <c r="N7" s="30"/>
      <c r="O7" s="80"/>
      <c r="P7" s="30"/>
      <c r="Q7" s="80"/>
      <c r="R7" s="30"/>
      <c r="S7" s="30"/>
      <c r="T7" s="30"/>
      <c r="U7" s="30"/>
      <c r="V7" s="30"/>
      <c r="W7" s="30"/>
      <c r="X7" s="30"/>
      <c r="Y7" s="30"/>
      <c r="Z7" s="30"/>
      <c r="AA7" s="30"/>
      <c r="AB7" s="30"/>
      <c r="AC7" s="30"/>
      <c r="AD7" s="30"/>
      <c r="AE7" s="30"/>
      <c r="AF7" s="30"/>
      <c r="AG7" s="3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row>
    <row r="8" spans="1:208" s="9" customFormat="1" ht="12.75">
      <c r="A8" s="16" t="s">
        <v>14</v>
      </c>
      <c r="B8" s="80"/>
      <c r="C8" s="80" t="s">
        <v>337</v>
      </c>
      <c r="D8" s="30" t="s">
        <v>357</v>
      </c>
      <c r="E8" s="30"/>
      <c r="F8" s="30"/>
      <c r="G8" s="80" t="s">
        <v>391</v>
      </c>
      <c r="H8" s="80"/>
      <c r="M8" s="30"/>
      <c r="N8" s="30"/>
      <c r="O8" s="30"/>
      <c r="P8" s="30"/>
      <c r="Q8" s="80"/>
      <c r="R8" s="30"/>
      <c r="S8" s="30"/>
      <c r="T8" s="30"/>
      <c r="U8" s="30"/>
      <c r="V8" s="30"/>
      <c r="W8" s="30"/>
      <c r="X8" s="30"/>
      <c r="Y8" s="30"/>
      <c r="Z8" s="30"/>
      <c r="AA8" s="30"/>
      <c r="AB8" s="30"/>
      <c r="AC8" s="30"/>
      <c r="AD8" s="30"/>
      <c r="AE8" s="30"/>
      <c r="AF8" s="30"/>
      <c r="AG8" s="3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row>
    <row r="9" spans="1:208" s="18" customFormat="1" ht="25.5">
      <c r="A9" s="130" t="s">
        <v>15</v>
      </c>
      <c r="B9" s="78"/>
      <c r="C9" s="81" t="s">
        <v>338</v>
      </c>
      <c r="D9" s="29" t="s">
        <v>358</v>
      </c>
      <c r="E9" s="78"/>
      <c r="F9" s="78"/>
      <c r="G9" s="29"/>
      <c r="H9" s="29"/>
      <c r="M9" s="29"/>
      <c r="N9" s="29"/>
      <c r="O9" s="81"/>
      <c r="P9" s="29"/>
      <c r="Q9" s="78"/>
      <c r="R9" s="78"/>
      <c r="S9" s="78"/>
      <c r="T9" s="29"/>
      <c r="U9" s="29"/>
      <c r="V9" s="29"/>
      <c r="W9" s="29"/>
      <c r="X9" s="29"/>
      <c r="Y9" s="29"/>
      <c r="Z9" s="29"/>
      <c r="AA9" s="29"/>
      <c r="AB9" s="29"/>
      <c r="AC9" s="29"/>
      <c r="AD9" s="29"/>
      <c r="AE9" s="29"/>
      <c r="AF9" s="29"/>
      <c r="AG9" s="29"/>
      <c r="AW9" s="7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row>
    <row r="10" spans="1:208" s="18" customFormat="1" ht="12.75">
      <c r="A10" s="130" t="s">
        <v>16</v>
      </c>
      <c r="B10" s="78" t="s">
        <v>348</v>
      </c>
      <c r="C10" s="78" t="s">
        <v>335</v>
      </c>
      <c r="D10" s="29" t="s">
        <v>353</v>
      </c>
      <c r="E10" s="29" t="s">
        <v>335</v>
      </c>
      <c r="F10" s="29" t="s">
        <v>519</v>
      </c>
      <c r="G10" s="29" t="s">
        <v>384</v>
      </c>
      <c r="H10" s="29" t="s">
        <v>539</v>
      </c>
      <c r="I10" s="18" t="s">
        <v>518</v>
      </c>
      <c r="M10" s="29"/>
      <c r="N10" s="29"/>
      <c r="O10" s="78"/>
      <c r="P10" s="29"/>
      <c r="Q10" s="29"/>
      <c r="R10" s="29"/>
      <c r="S10" s="29"/>
      <c r="T10" s="29"/>
      <c r="U10" s="29"/>
      <c r="V10" s="29"/>
      <c r="W10" s="29"/>
      <c r="X10" s="29"/>
      <c r="Y10" s="29"/>
      <c r="Z10" s="29"/>
      <c r="AA10" s="29"/>
      <c r="AB10" s="29"/>
      <c r="AC10" s="29"/>
      <c r="AD10" s="29"/>
      <c r="AE10" s="29"/>
      <c r="AF10" s="29"/>
      <c r="AG10" s="2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9" customFormat="1" ht="12.75">
      <c r="A11" s="16" t="s">
        <v>17</v>
      </c>
      <c r="B11" s="80" t="s">
        <v>349</v>
      </c>
      <c r="C11" s="30"/>
      <c r="D11" s="30" t="s">
        <v>359</v>
      </c>
      <c r="G11" s="30"/>
      <c r="H11" s="30"/>
      <c r="M11" s="30"/>
      <c r="N11" s="30"/>
      <c r="O11" s="30"/>
      <c r="P11" s="30"/>
      <c r="Q11" s="80"/>
      <c r="R11" s="30"/>
      <c r="S11" s="30"/>
      <c r="T11" s="30"/>
      <c r="U11" s="30"/>
      <c r="V11" s="80"/>
      <c r="W11" s="30"/>
      <c r="X11" s="30"/>
      <c r="Y11" s="30"/>
      <c r="Z11" s="30"/>
      <c r="AA11" s="30"/>
      <c r="AB11" s="30"/>
      <c r="AC11" s="30"/>
      <c r="AD11" s="30"/>
      <c r="AE11" s="30"/>
      <c r="AF11" s="30"/>
      <c r="AG11" s="3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row>
    <row r="12" spans="1:208" s="9" customFormat="1" ht="25.5">
      <c r="A12" s="16" t="s">
        <v>18</v>
      </c>
      <c r="B12" s="80"/>
      <c r="C12" s="80"/>
      <c r="D12" s="30"/>
      <c r="E12" s="30"/>
      <c r="F12" s="30"/>
      <c r="G12" s="30"/>
      <c r="H12" s="30"/>
      <c r="M12" s="30"/>
      <c r="N12" s="30"/>
      <c r="O12" s="30"/>
      <c r="P12" s="30"/>
      <c r="Q12" s="80"/>
      <c r="R12" s="30"/>
      <c r="S12" s="30"/>
      <c r="T12" s="30"/>
      <c r="U12" s="30"/>
      <c r="V12" s="80"/>
      <c r="W12" s="30"/>
      <c r="X12" s="30"/>
      <c r="Y12" s="30"/>
      <c r="Z12" s="30"/>
      <c r="AA12" s="30"/>
      <c r="AB12" s="30"/>
      <c r="AC12" s="30"/>
      <c r="AD12" s="30"/>
      <c r="AE12" s="30"/>
      <c r="AF12" s="30"/>
      <c r="AG12" s="3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row>
    <row r="13" spans="1:208" s="18" customFormat="1" ht="12.75">
      <c r="A13" s="130" t="s">
        <v>19</v>
      </c>
      <c r="B13" s="78"/>
      <c r="C13" s="78"/>
      <c r="D13" s="29"/>
      <c r="E13" s="29"/>
      <c r="F13" s="29"/>
      <c r="G13" s="29"/>
      <c r="H13" s="29"/>
      <c r="M13" s="29"/>
      <c r="N13" s="29"/>
      <c r="O13" s="29"/>
      <c r="P13" s="29"/>
      <c r="Q13" s="29"/>
      <c r="R13" s="29"/>
      <c r="S13" s="29"/>
      <c r="T13" s="29"/>
      <c r="U13" s="29"/>
      <c r="V13" s="29"/>
      <c r="W13" s="29"/>
      <c r="X13" s="29"/>
      <c r="Y13" s="29"/>
      <c r="Z13" s="29"/>
      <c r="AA13" s="29"/>
      <c r="AB13" s="29"/>
      <c r="AC13" s="29"/>
      <c r="AD13" s="29"/>
      <c r="AE13" s="29"/>
      <c r="AF13" s="29"/>
      <c r="AG13" s="2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18" customFormat="1" ht="12.75">
      <c r="A14" s="130" t="s">
        <v>20</v>
      </c>
      <c r="B14" s="78"/>
      <c r="C14" s="78"/>
      <c r="D14" s="29"/>
      <c r="E14" s="29"/>
      <c r="F14" s="29"/>
      <c r="G14" s="78"/>
      <c r="H14" s="78"/>
      <c r="M14" s="29"/>
      <c r="N14" s="29"/>
      <c r="O14" s="29"/>
      <c r="P14" s="29"/>
      <c r="Q14" s="29"/>
      <c r="R14" s="29"/>
      <c r="S14" s="29"/>
      <c r="T14" s="29"/>
      <c r="U14" s="29"/>
      <c r="V14" s="29"/>
      <c r="W14" s="29"/>
      <c r="X14" s="29"/>
      <c r="Y14" s="29"/>
      <c r="Z14" s="29"/>
      <c r="AA14" s="29"/>
      <c r="AB14" s="29"/>
      <c r="AC14" s="29"/>
      <c r="AD14" s="29"/>
      <c r="AE14" s="29"/>
      <c r="AF14" s="29"/>
      <c r="AG14" s="2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7" customFormat="1" ht="12.75">
      <c r="A15" s="16" t="s">
        <v>21</v>
      </c>
      <c r="B15" s="77"/>
      <c r="C15" s="77"/>
      <c r="D15" s="27"/>
      <c r="E15" s="27"/>
      <c r="F15" s="27"/>
      <c r="G15" s="27"/>
      <c r="H15" s="27"/>
      <c r="M15" s="27"/>
      <c r="N15" s="27"/>
      <c r="O15" s="27"/>
      <c r="P15" s="27"/>
      <c r="Q15" s="27"/>
      <c r="R15" s="27"/>
      <c r="S15" s="27"/>
      <c r="T15" s="27"/>
      <c r="U15" s="27"/>
      <c r="V15" s="27"/>
      <c r="W15" s="27"/>
      <c r="X15" s="27"/>
      <c r="Y15" s="27"/>
      <c r="Z15" s="27"/>
      <c r="AA15" s="27"/>
      <c r="AB15" s="27"/>
      <c r="AC15" s="27"/>
      <c r="AD15" s="27"/>
      <c r="AE15" s="27"/>
      <c r="AF15" s="27"/>
      <c r="AG15" s="27"/>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row>
    <row r="16" spans="1:208" s="9" customFormat="1" ht="12.75">
      <c r="A16" s="16" t="s">
        <v>22</v>
      </c>
      <c r="B16" s="80"/>
      <c r="C16" s="80"/>
      <c r="D16" s="30"/>
      <c r="E16" s="30"/>
      <c r="F16" s="30"/>
      <c r="G16" s="30"/>
      <c r="H16" s="30"/>
      <c r="M16" s="30"/>
      <c r="N16" s="30"/>
      <c r="O16" s="30"/>
      <c r="P16" s="30"/>
      <c r="Q16" s="30"/>
      <c r="R16" s="30"/>
      <c r="S16" s="30"/>
      <c r="T16" s="30"/>
      <c r="U16" s="30"/>
      <c r="V16" s="30"/>
      <c r="W16" s="30"/>
      <c r="X16" s="30"/>
      <c r="Y16" s="30"/>
      <c r="Z16" s="30"/>
      <c r="AA16" s="30"/>
      <c r="AB16" s="30"/>
      <c r="AC16" s="30"/>
      <c r="AD16" s="30"/>
      <c r="AE16" s="30"/>
      <c r="AF16" s="30"/>
      <c r="AG16" s="30"/>
      <c r="CA16" s="7"/>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row>
    <row r="17" spans="1:208" s="21" customFormat="1" ht="12.75">
      <c r="A17" s="130" t="s">
        <v>23</v>
      </c>
      <c r="B17" s="83"/>
      <c r="C17" s="83"/>
      <c r="D17" s="31"/>
      <c r="E17" s="31"/>
      <c r="F17" s="31"/>
      <c r="G17" s="31"/>
      <c r="H17" s="31"/>
      <c r="M17" s="31"/>
      <c r="N17" s="31"/>
      <c r="O17" s="31"/>
      <c r="P17" s="31"/>
      <c r="Q17" s="31"/>
      <c r="R17" s="31"/>
      <c r="S17" s="31"/>
      <c r="T17" s="31"/>
      <c r="U17" s="31"/>
      <c r="V17" s="31"/>
      <c r="W17" s="31"/>
      <c r="X17" s="31"/>
      <c r="Y17" s="31"/>
      <c r="Z17" s="31"/>
      <c r="AA17" s="31"/>
      <c r="AB17" s="31"/>
      <c r="AC17" s="31"/>
      <c r="AD17" s="31"/>
      <c r="AE17" s="31"/>
      <c r="AF17" s="31"/>
      <c r="AG17" s="31"/>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row>
    <row r="18" spans="1:208" s="21" customFormat="1" ht="12.75">
      <c r="A18" s="130" t="s">
        <v>24</v>
      </c>
      <c r="B18" s="83"/>
      <c r="C18" s="83"/>
      <c r="D18" s="31"/>
      <c r="E18" s="31"/>
      <c r="F18" s="31"/>
      <c r="G18" s="31"/>
      <c r="H18" s="31"/>
      <c r="M18" s="31"/>
      <c r="N18" s="31"/>
      <c r="O18" s="31"/>
      <c r="P18" s="31"/>
      <c r="Q18" s="31"/>
      <c r="R18" s="31"/>
      <c r="S18" s="31"/>
      <c r="T18" s="31"/>
      <c r="U18" s="31"/>
      <c r="V18" s="32"/>
      <c r="W18" s="31"/>
      <c r="X18" s="31"/>
      <c r="Y18" s="31"/>
      <c r="Z18" s="31"/>
      <c r="AA18" s="31"/>
      <c r="AB18" s="31"/>
      <c r="AC18" s="31"/>
      <c r="AD18" s="31"/>
      <c r="AE18" s="31"/>
      <c r="AF18" s="31"/>
      <c r="AG18" s="31"/>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row>
    <row r="19" spans="1:208" s="7" customFormat="1" ht="12.75">
      <c r="A19" s="16" t="s">
        <v>25</v>
      </c>
      <c r="B19" s="77"/>
      <c r="C19" s="77">
        <v>1995</v>
      </c>
      <c r="D19" s="27"/>
      <c r="E19" s="27"/>
      <c r="F19" s="27"/>
      <c r="G19" s="27">
        <v>2009</v>
      </c>
      <c r="H19" s="27"/>
      <c r="M19" s="27"/>
      <c r="N19" s="27"/>
      <c r="O19" s="27"/>
      <c r="P19" s="27"/>
      <c r="Q19" s="27"/>
      <c r="R19" s="27"/>
      <c r="S19" s="27"/>
      <c r="T19" s="27"/>
      <c r="U19" s="27"/>
      <c r="V19" s="27"/>
      <c r="W19" s="27"/>
      <c r="X19" s="27"/>
      <c r="Y19" s="27"/>
      <c r="Z19" s="27"/>
      <c r="AA19" s="27"/>
      <c r="AB19" s="27"/>
      <c r="AC19" s="27"/>
      <c r="AD19" s="27"/>
      <c r="AE19" s="27"/>
      <c r="AF19" s="27"/>
      <c r="AG19" s="27"/>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row>
    <row r="20" spans="1:208" s="177" customFormat="1" ht="15">
      <c r="A20" s="174" t="s">
        <v>26</v>
      </c>
      <c r="B20" s="40"/>
      <c r="C20" s="40" t="s">
        <v>339</v>
      </c>
      <c r="D20" s="40" t="s">
        <v>260</v>
      </c>
      <c r="E20" s="40" t="s">
        <v>275</v>
      </c>
      <c r="F20" s="186" t="s">
        <v>521</v>
      </c>
      <c r="G20" s="186" t="s">
        <v>383</v>
      </c>
      <c r="H20" s="40" t="s">
        <v>540</v>
      </c>
      <c r="N20" s="178"/>
      <c r="O20" s="175"/>
      <c r="P20" s="175"/>
      <c r="R20" s="175"/>
      <c r="S20" s="175"/>
      <c r="T20" s="175"/>
      <c r="U20" s="175"/>
      <c r="V20" s="175"/>
      <c r="W20" s="175"/>
      <c r="X20" s="175"/>
      <c r="Y20" s="178"/>
      <c r="Z20" s="178"/>
      <c r="AA20" s="178"/>
      <c r="AB20" s="178"/>
      <c r="AC20" s="178"/>
      <c r="AD20" s="178"/>
      <c r="AE20" s="178"/>
      <c r="AF20" s="178"/>
      <c r="AG20" s="178"/>
      <c r="AH20" s="178"/>
      <c r="AI20" s="178"/>
      <c r="AJ20" s="178"/>
      <c r="AK20" s="178"/>
      <c r="AL20" s="178"/>
      <c r="AM20" s="178"/>
      <c r="AN20" s="178"/>
      <c r="AO20" s="178"/>
      <c r="AP20" s="178"/>
      <c r="AQ20" s="178"/>
      <c r="AS20" s="178"/>
      <c r="AT20" s="178"/>
      <c r="AU20" s="178"/>
      <c r="AV20" s="178"/>
      <c r="AW20" s="178"/>
      <c r="AX20" s="178"/>
      <c r="AY20" s="178"/>
      <c r="AZ20" s="178"/>
      <c r="BA20" s="178"/>
      <c r="BB20" s="178"/>
      <c r="BC20" s="178"/>
      <c r="BD20" s="178"/>
      <c r="BE20" s="178"/>
      <c r="BF20" s="178"/>
      <c r="BG20" s="178"/>
      <c r="BH20" s="178"/>
      <c r="BI20" s="178"/>
      <c r="BJ20" s="178"/>
      <c r="BK20" s="178"/>
      <c r="BL20" s="178"/>
      <c r="BM20" s="178"/>
      <c r="BV20" s="178"/>
      <c r="BW20" s="178"/>
      <c r="BX20" s="178"/>
      <c r="BY20" s="178"/>
      <c r="BZ20" s="178"/>
      <c r="CA20" s="178"/>
      <c r="CB20" s="178"/>
      <c r="CC20" s="178"/>
      <c r="CD20" s="178"/>
      <c r="CE20" s="178"/>
      <c r="CF20" s="178"/>
      <c r="CG20" s="178"/>
      <c r="CI20" s="178"/>
      <c r="CJ20" s="178"/>
      <c r="CL20" s="178"/>
      <c r="CM20" s="178"/>
      <c r="CN20" s="178"/>
      <c r="CO20" s="178"/>
      <c r="CP20" s="178"/>
      <c r="CQ20" s="178"/>
      <c r="CR20" s="178"/>
      <c r="CS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GA20" s="176"/>
      <c r="GC20" s="176"/>
      <c r="GG20" s="176"/>
      <c r="GH20" s="176"/>
      <c r="GI20" s="176"/>
      <c r="GK20" s="176"/>
      <c r="GL20" s="176"/>
      <c r="GM20" s="176"/>
      <c r="GN20" s="176"/>
      <c r="GO20" s="176"/>
      <c r="GP20" s="176"/>
      <c r="GQ20" s="176"/>
      <c r="GR20" s="176"/>
      <c r="GS20" s="176"/>
      <c r="GT20" s="176"/>
      <c r="GU20" s="176"/>
      <c r="GV20" s="176"/>
      <c r="GW20" s="176"/>
      <c r="GX20" s="176"/>
      <c r="GY20" s="176"/>
      <c r="GZ20" s="176"/>
    </row>
    <row r="21" spans="1:208" s="80" customFormat="1" ht="12.75">
      <c r="A21" s="164" t="s">
        <v>210</v>
      </c>
      <c r="B21" s="165"/>
      <c r="C21" s="165" t="s">
        <v>340</v>
      </c>
      <c r="D21" s="166" t="s">
        <v>343</v>
      </c>
      <c r="E21" s="166" t="s">
        <v>343</v>
      </c>
      <c r="F21" s="166" t="s">
        <v>522</v>
      </c>
      <c r="G21" s="166"/>
      <c r="H21" s="166"/>
      <c r="N21" s="168"/>
      <c r="O21" s="166"/>
      <c r="P21" s="166"/>
      <c r="R21" s="166"/>
      <c r="S21" s="166"/>
      <c r="T21" s="166"/>
      <c r="U21" s="166"/>
      <c r="V21" s="166"/>
      <c r="W21" s="166"/>
      <c r="X21" s="166"/>
      <c r="Y21" s="168"/>
      <c r="Z21" s="168"/>
      <c r="AA21" s="168"/>
      <c r="AB21" s="168"/>
      <c r="AC21" s="168"/>
      <c r="AD21" s="168"/>
      <c r="AE21" s="168"/>
      <c r="AF21" s="168"/>
      <c r="AG21" s="168"/>
      <c r="AH21" s="168"/>
      <c r="AI21" s="168"/>
      <c r="AJ21" s="168"/>
      <c r="AK21" s="168"/>
      <c r="AL21" s="168"/>
      <c r="AM21" s="168"/>
      <c r="AN21" s="168"/>
      <c r="AO21" s="168"/>
      <c r="AP21" s="168"/>
      <c r="AQ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V21" s="168"/>
      <c r="BW21" s="168"/>
      <c r="BX21" s="168"/>
      <c r="BY21" s="168"/>
      <c r="BZ21" s="168"/>
      <c r="CA21" s="168"/>
      <c r="CB21" s="168"/>
      <c r="CC21" s="168"/>
      <c r="CD21" s="168"/>
      <c r="CE21" s="168"/>
      <c r="CF21" s="168"/>
      <c r="CG21" s="168"/>
      <c r="CI21" s="168"/>
      <c r="CJ21" s="168"/>
      <c r="CL21" s="168"/>
      <c r="CM21" s="168"/>
      <c r="CN21" s="168"/>
      <c r="CO21" s="168"/>
      <c r="CP21" s="168"/>
      <c r="CQ21" s="168"/>
      <c r="CR21" s="168"/>
      <c r="CS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GA21" s="167"/>
      <c r="GC21" s="167"/>
      <c r="GG21" s="167"/>
      <c r="GH21" s="167"/>
      <c r="GI21" s="167"/>
      <c r="GK21" s="167"/>
      <c r="GL21" s="167"/>
      <c r="GM21" s="167"/>
      <c r="GN21" s="167"/>
      <c r="GO21" s="167"/>
      <c r="GP21" s="167"/>
      <c r="GQ21" s="167"/>
      <c r="GR21" s="167"/>
      <c r="GS21" s="167"/>
      <c r="GT21" s="167"/>
      <c r="GU21" s="167"/>
      <c r="GV21" s="167"/>
      <c r="GW21" s="167"/>
      <c r="GX21" s="167"/>
      <c r="GY21" s="167"/>
      <c r="GZ21" s="167"/>
    </row>
    <row r="22" spans="1:208" s="18" customFormat="1" ht="12.75">
      <c r="A22" s="130" t="s">
        <v>27</v>
      </c>
      <c r="B22" s="78"/>
      <c r="C22" s="78"/>
      <c r="D22" s="29"/>
      <c r="E22" s="29"/>
      <c r="F22" s="29"/>
      <c r="G22" s="29"/>
      <c r="H22" s="29"/>
      <c r="M22" s="29"/>
      <c r="N22" s="29"/>
      <c r="O22" s="29"/>
      <c r="P22" s="29"/>
      <c r="Q22" s="29"/>
      <c r="R22" s="29"/>
      <c r="S22" s="29"/>
      <c r="T22" s="29"/>
      <c r="U22" s="29"/>
      <c r="V22" s="29"/>
      <c r="W22" s="29"/>
      <c r="X22" s="29"/>
      <c r="Y22" s="29"/>
      <c r="Z22" s="29"/>
      <c r="AA22" s="29"/>
      <c r="AB22" s="29"/>
      <c r="AC22" s="29"/>
      <c r="AD22" s="29"/>
      <c r="AE22" s="29"/>
      <c r="AF22" s="29"/>
      <c r="AG22" s="2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1" customFormat="1" ht="25.5">
      <c r="A23" s="130" t="s">
        <v>29</v>
      </c>
      <c r="B23" s="83"/>
      <c r="C23" s="83"/>
      <c r="D23" s="29"/>
      <c r="E23" s="31"/>
      <c r="F23" s="31"/>
      <c r="G23" s="31"/>
      <c r="H23" s="31"/>
      <c r="M23" s="31"/>
      <c r="N23" s="31"/>
      <c r="O23" s="83"/>
      <c r="P23" s="31"/>
      <c r="Q23" s="83"/>
      <c r="R23" s="31"/>
      <c r="S23" s="31"/>
      <c r="T23" s="31"/>
      <c r="U23" s="31"/>
      <c r="V23" s="83"/>
      <c r="W23" s="31"/>
      <c r="X23" s="31"/>
      <c r="Y23" s="31"/>
      <c r="Z23" s="31"/>
      <c r="AA23" s="31"/>
      <c r="AB23" s="31"/>
      <c r="AC23" s="31"/>
      <c r="AD23" s="31"/>
      <c r="AE23" s="31"/>
      <c r="AF23" s="31"/>
      <c r="AG23" s="31"/>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row>
    <row r="24" spans="1:208" s="9" customFormat="1" ht="25.5">
      <c r="A24" s="16" t="s">
        <v>30</v>
      </c>
      <c r="B24" s="80"/>
      <c r="C24" s="77" t="s">
        <v>229</v>
      </c>
      <c r="D24" s="27" t="s">
        <v>230</v>
      </c>
      <c r="E24" s="30"/>
      <c r="F24" s="30" t="s">
        <v>230</v>
      </c>
      <c r="G24" s="30"/>
      <c r="H24" s="30" t="s">
        <v>229</v>
      </c>
      <c r="I24" s="9" t="s">
        <v>229</v>
      </c>
      <c r="M24" s="30"/>
      <c r="N24" s="30"/>
      <c r="O24" s="27"/>
      <c r="P24" s="30"/>
      <c r="Q24" s="77"/>
      <c r="R24" s="30"/>
      <c r="S24" s="30"/>
      <c r="T24" s="30"/>
      <c r="U24" s="30"/>
      <c r="V24" s="30"/>
      <c r="W24" s="30"/>
      <c r="X24" s="30"/>
      <c r="Y24" s="30"/>
      <c r="Z24" s="30"/>
      <c r="AA24" s="30"/>
      <c r="AB24" s="30"/>
      <c r="AC24" s="30"/>
      <c r="AD24" s="30"/>
      <c r="AE24" s="30"/>
      <c r="AF24" s="30"/>
      <c r="AG24" s="3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row>
    <row r="25" spans="1:208" s="7" customFormat="1" ht="12.75">
      <c r="A25" s="16" t="s">
        <v>31</v>
      </c>
      <c r="B25" s="77"/>
      <c r="C25" s="77"/>
      <c r="D25" s="27"/>
      <c r="E25" s="27"/>
      <c r="F25" s="27"/>
      <c r="G25" s="27"/>
      <c r="H25" s="27"/>
      <c r="M25" s="27"/>
      <c r="N25" s="27"/>
      <c r="O25" s="77"/>
      <c r="P25" s="27"/>
      <c r="Q25" s="77"/>
      <c r="R25" s="27"/>
      <c r="S25" s="27"/>
      <c r="T25" s="27"/>
      <c r="U25" s="27"/>
      <c r="V25" s="27"/>
      <c r="W25" s="27"/>
      <c r="X25" s="27"/>
      <c r="Y25" s="27"/>
      <c r="Z25" s="27"/>
      <c r="AA25" s="27"/>
      <c r="AB25" s="27"/>
      <c r="AC25" s="27"/>
      <c r="AD25" s="27"/>
      <c r="AE25" s="27"/>
      <c r="AF25" s="27"/>
      <c r="AG25" s="27"/>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row>
    <row r="26" spans="1:208" s="18" customFormat="1" ht="103.5" customHeight="1">
      <c r="A26" s="79" t="s">
        <v>32</v>
      </c>
      <c r="B26" s="78" t="s">
        <v>590</v>
      </c>
      <c r="C26" s="78" t="s">
        <v>341</v>
      </c>
      <c r="D26" s="84" t="s">
        <v>360</v>
      </c>
      <c r="E26" s="84" t="s">
        <v>393</v>
      </c>
      <c r="F26" s="84" t="s">
        <v>534</v>
      </c>
      <c r="G26" s="78" t="s">
        <v>589</v>
      </c>
      <c r="H26" s="78" t="s">
        <v>535</v>
      </c>
      <c r="I26" s="18" t="s">
        <v>603</v>
      </c>
      <c r="M26" s="78"/>
      <c r="N26" s="78"/>
      <c r="O26" s="78"/>
      <c r="P26" s="78"/>
      <c r="Q26" s="78"/>
      <c r="R26" s="78"/>
      <c r="S26" s="78"/>
      <c r="T26" s="78"/>
      <c r="U26" s="78"/>
      <c r="V26" s="78"/>
      <c r="W26" s="78"/>
      <c r="X26" s="78"/>
      <c r="Y26" s="33"/>
      <c r="Z26" s="33"/>
      <c r="AA26" s="33"/>
      <c r="AB26" s="78"/>
      <c r="AC26" s="33"/>
      <c r="AD26" s="33"/>
      <c r="AE26" s="33"/>
      <c r="AF26" s="33"/>
      <c r="AG26" s="33"/>
      <c r="AH26" s="79"/>
      <c r="AI26" s="23"/>
      <c r="AJ26" s="23"/>
      <c r="AK26" s="23"/>
      <c r="AL26" s="23"/>
      <c r="AM26" s="23"/>
      <c r="AN26" s="23"/>
      <c r="AO26" s="23"/>
      <c r="AP26" s="23"/>
      <c r="AQ26" s="23"/>
      <c r="AS26" s="79"/>
      <c r="AT26" s="79"/>
      <c r="AU26" s="79"/>
      <c r="AV26" s="79"/>
      <c r="BJ26" s="23"/>
      <c r="DQ26" s="79"/>
      <c r="DR26" s="79"/>
      <c r="GA26" s="19"/>
      <c r="GB26" s="19"/>
      <c r="GC26" s="19"/>
      <c r="GD26" s="19"/>
      <c r="GE26" s="19"/>
      <c r="GF26" s="19"/>
      <c r="GG26" s="19"/>
      <c r="GH26" s="19"/>
      <c r="GI26" s="20"/>
      <c r="GJ26" s="19"/>
      <c r="GK26" s="19"/>
      <c r="GL26" s="19"/>
      <c r="GM26" s="19"/>
      <c r="GN26" s="19"/>
      <c r="GO26" s="19"/>
      <c r="GP26" s="19"/>
      <c r="GQ26" s="19"/>
      <c r="GR26" s="19"/>
      <c r="GS26" s="19"/>
      <c r="GT26" s="19"/>
      <c r="GU26" s="19"/>
      <c r="GV26" s="19"/>
      <c r="GW26" s="19"/>
      <c r="GX26" s="19"/>
      <c r="GY26" s="85"/>
      <c r="GZ26" s="85"/>
    </row>
    <row r="27" spans="1:33" s="18" customFormat="1" ht="38.25">
      <c r="A27" s="130" t="s">
        <v>33</v>
      </c>
      <c r="B27" s="78" t="s">
        <v>591</v>
      </c>
      <c r="C27" s="78" t="s">
        <v>342</v>
      </c>
      <c r="D27" s="29" t="s">
        <v>592</v>
      </c>
      <c r="E27" s="29" t="s">
        <v>350</v>
      </c>
      <c r="F27" s="29" t="s">
        <v>523</v>
      </c>
      <c r="G27" s="29" t="s">
        <v>392</v>
      </c>
      <c r="H27" s="29" t="s">
        <v>524</v>
      </c>
      <c r="I27" s="18" t="s">
        <v>585</v>
      </c>
      <c r="M27" s="29"/>
      <c r="N27" s="29"/>
      <c r="O27" s="29"/>
      <c r="P27" s="29"/>
      <c r="Q27" s="78"/>
      <c r="R27" s="29"/>
      <c r="S27" s="29"/>
      <c r="T27" s="29"/>
      <c r="U27" s="29"/>
      <c r="V27" s="78"/>
      <c r="W27" s="29"/>
      <c r="X27" s="29"/>
      <c r="Y27" s="29"/>
      <c r="Z27" s="29"/>
      <c r="AA27" s="29"/>
      <c r="AB27" s="29"/>
      <c r="AC27" s="29"/>
      <c r="AD27" s="29"/>
      <c r="AE27" s="29"/>
      <c r="AF27" s="29"/>
      <c r="AG27" s="29"/>
    </row>
    <row r="28" spans="2:33" s="6" customFormat="1" ht="12.75" customHeight="1">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2:33" s="6" customFormat="1" ht="12.75" customHeight="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6" customFormat="1" ht="12.75" customHeight="1">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2:33" s="6" customFormat="1" ht="12.75" customHeight="1">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6" customFormat="1" ht="12.75" customHeight="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2:33" s="6" customFormat="1" ht="12.7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6" customFormat="1" ht="12.7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2:33" s="6" customFormat="1" ht="12.7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6" customFormat="1" ht="12.75"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2:33" s="6" customFormat="1" ht="12.75" customHeight="1">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6" customFormat="1" ht="12.75"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2:33" s="6" customFormat="1" ht="12.7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6" customFormat="1" ht="12.7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50" ht="12.75" customHeight="1">
      <c r="A50" s="39" t="s">
        <v>34</v>
      </c>
    </row>
    <row r="51" spans="2:33" s="5" customFormat="1" ht="12.75" customHeight="1">
      <c r="B51" s="36" t="s">
        <v>35</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ht="12.75" customHeight="1">
      <c r="B52" s="37" t="s">
        <v>36</v>
      </c>
    </row>
    <row r="53" ht="12.75" customHeight="1">
      <c r="B53" s="38" t="s">
        <v>37</v>
      </c>
    </row>
    <row r="54" ht="12.75" customHeight="1">
      <c r="B54" s="38" t="s">
        <v>9</v>
      </c>
    </row>
    <row r="55" ht="12.75" customHeight="1">
      <c r="B55" s="38" t="s">
        <v>38</v>
      </c>
    </row>
    <row r="56" ht="12.75" customHeight="1">
      <c r="B56" s="38" t="s">
        <v>8</v>
      </c>
    </row>
    <row r="57" ht="12.75" customHeight="1">
      <c r="B57" s="38" t="s">
        <v>39</v>
      </c>
    </row>
    <row r="58" ht="12.75" customHeight="1">
      <c r="B58" s="38" t="s">
        <v>40</v>
      </c>
    </row>
    <row r="59" ht="12.75" customHeight="1">
      <c r="B59" s="38" t="s">
        <v>41</v>
      </c>
    </row>
    <row r="60" ht="12.75" customHeight="1">
      <c r="B60" s="38" t="s">
        <v>42</v>
      </c>
    </row>
  </sheetData>
  <sheetProtection formatCells="0" insertHyperlinks="0"/>
  <dataValidations count="3">
    <dataValidation type="list" allowBlank="1" showInputMessage="1" showErrorMessage="1" prompt="Select from List." sqref="GA3:GZ3">
      <formula1>LstSourseType</formula1>
    </dataValidation>
    <dataValidation type="list" allowBlank="1" showInputMessage="1" showErrorMessage="1" prompt="Select from list." sqref="CA16">
      <formula1>"Yes, No"</formula1>
    </dataValidation>
    <dataValidation type="list" allowBlank="1" showInputMessage="1" showErrorMessage="1" prompt="Select from List." sqref="HA3:IV3">
      <formula1>lstSourceType</formula1>
    </dataValidation>
  </dataValidations>
  <hyperlinks>
    <hyperlink ref="F20" r:id="rId1" display="http://www.api.org/environment-health-and-safety/environmental-performance/~/media/d68de1954b8e4905a961572b3d7a967a.ashx"/>
    <hyperlink ref="G20" r:id="rId2" display="http://www.halliburton.com/public/sdbs/sdbs_contents/Data_Sheets/H03038.pdf"/>
  </hyperlinks>
  <printOptions/>
  <pageMargins left="0.25" right="0.25" top="0.5" bottom="0.5" header="0.3" footer="0.3"/>
  <pageSetup horizontalDpi="600" verticalDpi="600" orientation="landscape" scale="99" r:id="rId3"/>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5"/>
  <dimension ref="A1:AM65"/>
  <sheetViews>
    <sheetView zoomScalePageLayoutView="0" workbookViewId="0" topLeftCell="A1">
      <selection activeCell="A1" sqref="A1:K1"/>
    </sheetView>
  </sheetViews>
  <sheetFormatPr defaultColWidth="9.140625" defaultRowHeight="15"/>
  <cols>
    <col min="1" max="1" width="3.140625" style="1" customWidth="1"/>
    <col min="2" max="2" width="21.7109375" style="1" customWidth="1"/>
    <col min="3" max="3" width="17.8515625" style="1" customWidth="1"/>
    <col min="4" max="4" width="17.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01" t="s">
        <v>60</v>
      </c>
      <c r="B1" s="301"/>
      <c r="C1" s="301"/>
      <c r="D1" s="301"/>
      <c r="E1" s="301"/>
      <c r="F1" s="301"/>
      <c r="G1" s="301"/>
      <c r="H1" s="301"/>
      <c r="I1" s="301"/>
      <c r="J1" s="301"/>
      <c r="K1" s="301"/>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6" t="s">
        <v>135</v>
      </c>
      <c r="C2" s="87"/>
      <c r="D2" s="87"/>
      <c r="E2" s="87"/>
      <c r="F2" s="87"/>
      <c r="G2" s="87"/>
      <c r="H2" s="87"/>
    </row>
    <row r="3" spans="2:11" s="38" customFormat="1" ht="40.5" customHeight="1">
      <c r="B3" s="88" t="s">
        <v>136</v>
      </c>
      <c r="C3" s="89" t="s">
        <v>137</v>
      </c>
      <c r="D3" s="89" t="s">
        <v>138</v>
      </c>
      <c r="E3" s="89" t="s">
        <v>116</v>
      </c>
      <c r="F3" s="89" t="s">
        <v>139</v>
      </c>
      <c r="G3" s="89" t="s">
        <v>140</v>
      </c>
      <c r="H3" s="89" t="s">
        <v>141</v>
      </c>
      <c r="I3" s="90" t="s">
        <v>59</v>
      </c>
      <c r="J3" s="89" t="s">
        <v>142</v>
      </c>
      <c r="K3" s="89" t="s">
        <v>143</v>
      </c>
    </row>
    <row r="4" spans="2:11" s="38" customFormat="1" ht="12.75">
      <c r="B4" s="117" t="s">
        <v>288</v>
      </c>
      <c r="C4" s="118">
        <v>1</v>
      </c>
      <c r="D4" s="92">
        <v>2</v>
      </c>
      <c r="E4" s="92">
        <v>2</v>
      </c>
      <c r="F4" s="92">
        <v>2</v>
      </c>
      <c r="G4" s="92">
        <v>2</v>
      </c>
      <c r="H4" s="93">
        <v>2</v>
      </c>
      <c r="I4" s="91" t="s">
        <v>380</v>
      </c>
      <c r="J4" s="211" t="s">
        <v>144</v>
      </c>
      <c r="K4" s="212" t="s">
        <v>145</v>
      </c>
    </row>
    <row r="5" spans="2:11" s="38" customFormat="1" ht="12.75">
      <c r="B5" s="117" t="s">
        <v>361</v>
      </c>
      <c r="C5" s="118">
        <v>3</v>
      </c>
      <c r="D5" s="92">
        <v>2</v>
      </c>
      <c r="E5" s="92">
        <v>2</v>
      </c>
      <c r="F5" s="92">
        <v>2</v>
      </c>
      <c r="G5" s="92">
        <v>2</v>
      </c>
      <c r="H5" s="93">
        <v>2</v>
      </c>
      <c r="I5" s="91" t="s">
        <v>380</v>
      </c>
      <c r="J5" s="211" t="s">
        <v>144</v>
      </c>
      <c r="K5" s="212" t="s">
        <v>145</v>
      </c>
    </row>
    <row r="6" spans="2:11" s="38" customFormat="1" ht="12.75">
      <c r="B6" s="117" t="s">
        <v>362</v>
      </c>
      <c r="C6" s="118" t="s">
        <v>515</v>
      </c>
      <c r="D6" s="92">
        <v>2</v>
      </c>
      <c r="E6" s="92">
        <v>2</v>
      </c>
      <c r="F6" s="92">
        <v>2</v>
      </c>
      <c r="G6" s="92">
        <v>2</v>
      </c>
      <c r="H6" s="93">
        <v>2</v>
      </c>
      <c r="I6" s="91" t="s">
        <v>380</v>
      </c>
      <c r="J6" s="211" t="s">
        <v>144</v>
      </c>
      <c r="K6" s="212" t="s">
        <v>145</v>
      </c>
    </row>
    <row r="7" spans="2:11" s="38" customFormat="1" ht="12.75">
      <c r="B7" s="117" t="s">
        <v>363</v>
      </c>
      <c r="C7" s="118">
        <v>2</v>
      </c>
      <c r="D7" s="92">
        <v>2</v>
      </c>
      <c r="E7" s="92">
        <v>2</v>
      </c>
      <c r="F7" s="92">
        <v>2</v>
      </c>
      <c r="G7" s="92">
        <v>2</v>
      </c>
      <c r="H7" s="93">
        <v>2</v>
      </c>
      <c r="I7" s="91" t="s">
        <v>380</v>
      </c>
      <c r="J7" s="211" t="s">
        <v>144</v>
      </c>
      <c r="K7" s="212" t="s">
        <v>145</v>
      </c>
    </row>
    <row r="8" spans="2:11" s="38" customFormat="1" ht="12.75">
      <c r="B8" s="122" t="s">
        <v>364</v>
      </c>
      <c r="C8" s="118" t="s">
        <v>516</v>
      </c>
      <c r="D8" s="92">
        <v>2</v>
      </c>
      <c r="E8" s="92">
        <v>2</v>
      </c>
      <c r="F8" s="92">
        <v>2</v>
      </c>
      <c r="G8" s="92">
        <v>2</v>
      </c>
      <c r="H8" s="93">
        <v>2</v>
      </c>
      <c r="I8" s="91" t="s">
        <v>380</v>
      </c>
      <c r="J8" s="211" t="s">
        <v>144</v>
      </c>
      <c r="K8" s="212" t="s">
        <v>145</v>
      </c>
    </row>
    <row r="9" spans="2:11" s="38" customFormat="1" ht="12.75">
      <c r="B9" s="117" t="s">
        <v>365</v>
      </c>
      <c r="C9" s="118">
        <v>2</v>
      </c>
      <c r="D9" s="92">
        <v>1</v>
      </c>
      <c r="E9" s="92">
        <v>1</v>
      </c>
      <c r="F9" s="92">
        <v>2</v>
      </c>
      <c r="G9" s="92">
        <v>2</v>
      </c>
      <c r="H9" s="93">
        <v>2</v>
      </c>
      <c r="I9" s="91" t="s">
        <v>381</v>
      </c>
      <c r="J9" s="211" t="s">
        <v>144</v>
      </c>
      <c r="K9" s="212" t="s">
        <v>145</v>
      </c>
    </row>
    <row r="10" spans="2:11" s="38" customFormat="1" ht="12.75">
      <c r="B10" s="122" t="s">
        <v>366</v>
      </c>
      <c r="C10" s="118">
        <v>2</v>
      </c>
      <c r="D10" s="92">
        <v>1</v>
      </c>
      <c r="E10" s="92">
        <v>1</v>
      </c>
      <c r="F10" s="92">
        <v>2</v>
      </c>
      <c r="G10" s="92">
        <v>2</v>
      </c>
      <c r="H10" s="93">
        <v>2</v>
      </c>
      <c r="I10" s="91" t="s">
        <v>381</v>
      </c>
      <c r="J10" s="211" t="s">
        <v>144</v>
      </c>
      <c r="K10" s="212" t="s">
        <v>145</v>
      </c>
    </row>
    <row r="11" spans="2:11" s="38" customFormat="1" ht="12.75">
      <c r="B11" s="117" t="s">
        <v>367</v>
      </c>
      <c r="C11" s="118" t="s">
        <v>409</v>
      </c>
      <c r="D11" s="92">
        <v>1</v>
      </c>
      <c r="E11" s="92">
        <v>1</v>
      </c>
      <c r="F11" s="92">
        <v>2</v>
      </c>
      <c r="G11" s="92">
        <v>2</v>
      </c>
      <c r="H11" s="93">
        <v>3</v>
      </c>
      <c r="I11" s="91" t="s">
        <v>382</v>
      </c>
      <c r="J11" s="211" t="s">
        <v>144</v>
      </c>
      <c r="K11" s="212" t="s">
        <v>145</v>
      </c>
    </row>
    <row r="12" spans="2:11" s="38" customFormat="1" ht="12.75">
      <c r="B12" s="117" t="s">
        <v>368</v>
      </c>
      <c r="C12" s="118">
        <v>2</v>
      </c>
      <c r="D12" s="92">
        <v>1</v>
      </c>
      <c r="E12" s="92">
        <v>1</v>
      </c>
      <c r="F12" s="92">
        <v>2</v>
      </c>
      <c r="G12" s="92">
        <v>2</v>
      </c>
      <c r="H12" s="93">
        <v>2</v>
      </c>
      <c r="I12" s="91" t="s">
        <v>381</v>
      </c>
      <c r="J12" s="211" t="s">
        <v>144</v>
      </c>
      <c r="K12" s="212" t="s">
        <v>145</v>
      </c>
    </row>
    <row r="13" spans="2:11" s="38" customFormat="1" ht="12.75">
      <c r="B13" s="117" t="s">
        <v>369</v>
      </c>
      <c r="C13" s="118">
        <v>2</v>
      </c>
      <c r="D13" s="92">
        <v>1</v>
      </c>
      <c r="E13" s="92">
        <v>1</v>
      </c>
      <c r="F13" s="92">
        <v>2</v>
      </c>
      <c r="G13" s="92">
        <v>2</v>
      </c>
      <c r="H13" s="93">
        <v>2</v>
      </c>
      <c r="I13" s="91" t="s">
        <v>381</v>
      </c>
      <c r="J13" s="211" t="s">
        <v>144</v>
      </c>
      <c r="K13" s="212" t="s">
        <v>145</v>
      </c>
    </row>
    <row r="14" spans="2:11" s="38" customFormat="1" ht="12.75">
      <c r="B14" s="122" t="s">
        <v>370</v>
      </c>
      <c r="C14" s="118">
        <v>2</v>
      </c>
      <c r="D14" s="92">
        <v>1</v>
      </c>
      <c r="E14" s="92">
        <v>1</v>
      </c>
      <c r="F14" s="92">
        <v>2</v>
      </c>
      <c r="G14" s="92">
        <v>2</v>
      </c>
      <c r="H14" s="93">
        <v>2</v>
      </c>
      <c r="I14" s="91" t="s">
        <v>381</v>
      </c>
      <c r="J14" s="211" t="s">
        <v>144</v>
      </c>
      <c r="K14" s="212" t="s">
        <v>145</v>
      </c>
    </row>
    <row r="15" spans="2:11" s="38" customFormat="1" ht="12.75">
      <c r="B15" s="117" t="s">
        <v>371</v>
      </c>
      <c r="C15" s="118">
        <v>2</v>
      </c>
      <c r="D15" s="92">
        <v>1</v>
      </c>
      <c r="E15" s="92">
        <v>1</v>
      </c>
      <c r="F15" s="92">
        <v>2</v>
      </c>
      <c r="G15" s="92">
        <v>2</v>
      </c>
      <c r="H15" s="93">
        <v>2</v>
      </c>
      <c r="I15" s="91" t="s">
        <v>381</v>
      </c>
      <c r="J15" s="211" t="s">
        <v>144</v>
      </c>
      <c r="K15" s="212" t="s">
        <v>145</v>
      </c>
    </row>
    <row r="16" spans="2:11" s="38" customFormat="1" ht="12.75">
      <c r="B16" s="122" t="s">
        <v>372</v>
      </c>
      <c r="C16" s="118" t="s">
        <v>516</v>
      </c>
      <c r="D16" s="92">
        <v>2</v>
      </c>
      <c r="E16" s="92">
        <v>2</v>
      </c>
      <c r="F16" s="92">
        <v>2</v>
      </c>
      <c r="G16" s="92">
        <v>2</v>
      </c>
      <c r="H16" s="93">
        <v>2</v>
      </c>
      <c r="I16" s="91" t="s">
        <v>380</v>
      </c>
      <c r="J16" s="211" t="s">
        <v>144</v>
      </c>
      <c r="K16" s="212" t="s">
        <v>145</v>
      </c>
    </row>
    <row r="17" spans="2:11" s="38" customFormat="1" ht="12.75">
      <c r="B17" s="117" t="s">
        <v>373</v>
      </c>
      <c r="C17" s="118" t="s">
        <v>516</v>
      </c>
      <c r="D17" s="92">
        <v>2</v>
      </c>
      <c r="E17" s="92">
        <v>2</v>
      </c>
      <c r="F17" s="92">
        <v>2</v>
      </c>
      <c r="G17" s="92">
        <v>2</v>
      </c>
      <c r="H17" s="93">
        <v>2</v>
      </c>
      <c r="I17" s="91" t="s">
        <v>380</v>
      </c>
      <c r="J17" s="211" t="s">
        <v>144</v>
      </c>
      <c r="K17" s="212" t="s">
        <v>145</v>
      </c>
    </row>
    <row r="18" spans="2:11" s="38" customFormat="1" ht="12.75">
      <c r="B18" s="117" t="s">
        <v>374</v>
      </c>
      <c r="C18" s="118" t="s">
        <v>516</v>
      </c>
      <c r="D18" s="92">
        <v>2</v>
      </c>
      <c r="E18" s="92">
        <v>2</v>
      </c>
      <c r="F18" s="92">
        <v>2</v>
      </c>
      <c r="G18" s="92">
        <v>2</v>
      </c>
      <c r="H18" s="93">
        <v>3</v>
      </c>
      <c r="I18" s="91" t="s">
        <v>379</v>
      </c>
      <c r="J18" s="211" t="s">
        <v>144</v>
      </c>
      <c r="K18" s="212" t="s">
        <v>145</v>
      </c>
    </row>
    <row r="19" spans="2:11" s="38" customFormat="1" ht="12.75">
      <c r="B19" s="117" t="s">
        <v>375</v>
      </c>
      <c r="C19" s="118" t="s">
        <v>516</v>
      </c>
      <c r="D19" s="92">
        <v>2</v>
      </c>
      <c r="E19" s="92">
        <v>2</v>
      </c>
      <c r="F19" s="92">
        <v>2</v>
      </c>
      <c r="G19" s="92">
        <v>2</v>
      </c>
      <c r="H19" s="93">
        <v>2</v>
      </c>
      <c r="I19" s="91" t="s">
        <v>380</v>
      </c>
      <c r="J19" s="211" t="s">
        <v>144</v>
      </c>
      <c r="K19" s="212" t="s">
        <v>145</v>
      </c>
    </row>
    <row r="20" spans="2:11" s="38" customFormat="1" ht="12.75">
      <c r="B20" s="122" t="s">
        <v>376</v>
      </c>
      <c r="C20" s="118" t="s">
        <v>516</v>
      </c>
      <c r="D20" s="92">
        <v>2</v>
      </c>
      <c r="E20" s="92">
        <v>2</v>
      </c>
      <c r="F20" s="92">
        <v>2</v>
      </c>
      <c r="G20" s="92">
        <v>2</v>
      </c>
      <c r="H20" s="93">
        <v>2</v>
      </c>
      <c r="I20" s="91" t="s">
        <v>380</v>
      </c>
      <c r="J20" s="211" t="s">
        <v>144</v>
      </c>
      <c r="K20" s="212" t="s">
        <v>145</v>
      </c>
    </row>
    <row r="21" spans="2:11" s="38" customFormat="1" ht="12.75">
      <c r="B21" s="117" t="s">
        <v>377</v>
      </c>
      <c r="C21" s="118" t="s">
        <v>516</v>
      </c>
      <c r="D21" s="92">
        <v>2</v>
      </c>
      <c r="E21" s="92">
        <v>2</v>
      </c>
      <c r="F21" s="92">
        <v>2</v>
      </c>
      <c r="G21" s="92">
        <v>2</v>
      </c>
      <c r="H21" s="93">
        <v>2</v>
      </c>
      <c r="I21" s="91" t="s">
        <v>380</v>
      </c>
      <c r="J21" s="211" t="s">
        <v>144</v>
      </c>
      <c r="K21" s="212" t="s">
        <v>145</v>
      </c>
    </row>
    <row r="22" spans="2:11" s="38" customFormat="1" ht="12.75">
      <c r="B22" s="122" t="s">
        <v>378</v>
      </c>
      <c r="C22" s="118" t="s">
        <v>516</v>
      </c>
      <c r="D22" s="92">
        <v>2</v>
      </c>
      <c r="E22" s="92">
        <v>2</v>
      </c>
      <c r="F22" s="92">
        <v>2</v>
      </c>
      <c r="G22" s="92">
        <v>2</v>
      </c>
      <c r="H22" s="93">
        <v>2</v>
      </c>
      <c r="I22" s="91" t="s">
        <v>380</v>
      </c>
      <c r="J22" s="211" t="s">
        <v>144</v>
      </c>
      <c r="K22" s="212" t="s">
        <v>145</v>
      </c>
    </row>
    <row r="23" spans="2:11" s="38" customFormat="1" ht="12.75">
      <c r="B23" s="112" t="s">
        <v>531</v>
      </c>
      <c r="C23" s="216" t="s">
        <v>525</v>
      </c>
      <c r="D23" s="92">
        <v>2</v>
      </c>
      <c r="E23" s="92">
        <v>2</v>
      </c>
      <c r="F23" s="92">
        <v>2</v>
      </c>
      <c r="G23" s="92">
        <v>2</v>
      </c>
      <c r="H23" s="93">
        <v>2</v>
      </c>
      <c r="I23" s="91" t="s">
        <v>380</v>
      </c>
      <c r="J23" s="211" t="s">
        <v>144</v>
      </c>
      <c r="K23" s="212" t="s">
        <v>145</v>
      </c>
    </row>
    <row r="24" spans="2:11" s="38" customFormat="1" ht="12.75">
      <c r="B24" s="112" t="s">
        <v>532</v>
      </c>
      <c r="C24" s="216" t="s">
        <v>526</v>
      </c>
      <c r="D24" s="92">
        <v>2</v>
      </c>
      <c r="E24" s="92">
        <v>2</v>
      </c>
      <c r="F24" s="92">
        <v>2</v>
      </c>
      <c r="G24" s="92">
        <v>2</v>
      </c>
      <c r="H24" s="93">
        <v>2</v>
      </c>
      <c r="I24" s="91" t="s">
        <v>380</v>
      </c>
      <c r="J24" s="211" t="s">
        <v>144</v>
      </c>
      <c r="K24" s="212" t="s">
        <v>145</v>
      </c>
    </row>
    <row r="25" spans="2:11" s="38" customFormat="1" ht="12.75">
      <c r="B25" s="112" t="s">
        <v>552</v>
      </c>
      <c r="C25" s="216">
        <v>8</v>
      </c>
      <c r="D25" s="92">
        <v>2</v>
      </c>
      <c r="E25" s="92">
        <v>2</v>
      </c>
      <c r="F25" s="92">
        <v>2</v>
      </c>
      <c r="G25" s="92">
        <v>2</v>
      </c>
      <c r="H25" s="93">
        <v>2</v>
      </c>
      <c r="I25" s="91" t="s">
        <v>380</v>
      </c>
      <c r="J25" s="211" t="s">
        <v>144</v>
      </c>
      <c r="K25" s="212" t="s">
        <v>145</v>
      </c>
    </row>
    <row r="26" spans="2:11" s="38" customFormat="1" ht="12.75" customHeight="1">
      <c r="B26" s="139" t="s">
        <v>101</v>
      </c>
      <c r="C26" s="94"/>
      <c r="D26" s="94"/>
      <c r="E26" s="94"/>
      <c r="F26" s="94"/>
      <c r="G26" s="94"/>
      <c r="H26" s="94"/>
      <c r="I26" s="95" t="s">
        <v>379</v>
      </c>
      <c r="J26" s="314"/>
      <c r="K26" s="314"/>
    </row>
    <row r="27" spans="2:39" ht="20.25">
      <c r="B27" s="12"/>
      <c r="C27" s="12"/>
      <c r="D27" s="12"/>
      <c r="E27" s="12"/>
      <c r="F27" s="12"/>
      <c r="G27" s="12"/>
      <c r="H27" s="12"/>
      <c r="I27" s="15"/>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38" ht="20.25">
      <c r="A28" s="86" t="s">
        <v>146</v>
      </c>
      <c r="C28" s="12"/>
      <c r="D28" s="12"/>
      <c r="E28" s="12"/>
      <c r="F28" s="12"/>
      <c r="G28" s="12"/>
      <c r="H28" s="15"/>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row>
    <row r="29" s="97" customFormat="1" ht="13.5" thickBot="1">
      <c r="A29" s="96" t="s">
        <v>147</v>
      </c>
    </row>
    <row r="30" spans="2:7" ht="17.25" customHeight="1" thickBot="1">
      <c r="B30" s="315" t="s">
        <v>148</v>
      </c>
      <c r="C30" s="317" t="s">
        <v>149</v>
      </c>
      <c r="D30" s="318"/>
      <c r="E30" s="318"/>
      <c r="F30" s="318"/>
      <c r="G30" s="319"/>
    </row>
    <row r="31" spans="2:7" ht="13.5" thickBot="1">
      <c r="B31" s="316"/>
      <c r="C31" s="98">
        <v>1</v>
      </c>
      <c r="D31" s="98">
        <v>2</v>
      </c>
      <c r="E31" s="98">
        <v>3</v>
      </c>
      <c r="F31" s="98">
        <v>4</v>
      </c>
      <c r="G31" s="98">
        <v>5</v>
      </c>
    </row>
    <row r="32" spans="2:7" ht="72.75" thickBot="1">
      <c r="B32" s="320" t="s">
        <v>150</v>
      </c>
      <c r="C32" s="99" t="s">
        <v>151</v>
      </c>
      <c r="D32" s="99" t="s">
        <v>152</v>
      </c>
      <c r="E32" s="99" t="s">
        <v>153</v>
      </c>
      <c r="F32" s="99" t="s">
        <v>154</v>
      </c>
      <c r="G32" s="99" t="s">
        <v>155</v>
      </c>
    </row>
    <row r="33" spans="2:7" ht="24" customHeight="1" thickBot="1">
      <c r="B33" s="321"/>
      <c r="C33" s="323" t="s">
        <v>156</v>
      </c>
      <c r="D33" s="324"/>
      <c r="E33" s="323" t="s">
        <v>157</v>
      </c>
      <c r="F33" s="325"/>
      <c r="G33" s="324"/>
    </row>
    <row r="34" spans="2:7" ht="36.75" thickBot="1">
      <c r="B34" s="322"/>
      <c r="C34" s="100" t="s">
        <v>158</v>
      </c>
      <c r="D34" s="326" t="s">
        <v>159</v>
      </c>
      <c r="E34" s="327"/>
      <c r="F34" s="328" t="s">
        <v>160</v>
      </c>
      <c r="G34" s="329"/>
    </row>
    <row r="35" spans="2:7" ht="60.75" thickBot="1">
      <c r="B35" s="101" t="s">
        <v>116</v>
      </c>
      <c r="C35" s="99" t="s">
        <v>161</v>
      </c>
      <c r="D35" s="99" t="s">
        <v>162</v>
      </c>
      <c r="E35" s="99" t="s">
        <v>163</v>
      </c>
      <c r="F35" s="99" t="s">
        <v>164</v>
      </c>
      <c r="G35" s="99" t="s">
        <v>165</v>
      </c>
    </row>
    <row r="36" spans="2:7" ht="44.25" customHeight="1" thickBot="1">
      <c r="B36" s="101" t="s">
        <v>139</v>
      </c>
      <c r="C36" s="99" t="s">
        <v>166</v>
      </c>
      <c r="D36" s="99" t="s">
        <v>167</v>
      </c>
      <c r="E36" s="99" t="s">
        <v>168</v>
      </c>
      <c r="F36" s="99" t="s">
        <v>169</v>
      </c>
      <c r="G36" s="99" t="s">
        <v>170</v>
      </c>
    </row>
    <row r="37" spans="2:7" ht="44.25" customHeight="1" thickBot="1">
      <c r="B37" s="101" t="s">
        <v>140</v>
      </c>
      <c r="C37" s="99" t="s">
        <v>171</v>
      </c>
      <c r="D37" s="99" t="s">
        <v>172</v>
      </c>
      <c r="E37" s="99" t="s">
        <v>173</v>
      </c>
      <c r="F37" s="99" t="s">
        <v>174</v>
      </c>
      <c r="G37" s="99" t="s">
        <v>175</v>
      </c>
    </row>
    <row r="38" spans="2:7" ht="44.25" customHeight="1" thickBot="1">
      <c r="B38" s="101" t="s">
        <v>176</v>
      </c>
      <c r="C38" s="99" t="s">
        <v>177</v>
      </c>
      <c r="D38" s="323" t="s">
        <v>178</v>
      </c>
      <c r="E38" s="324"/>
      <c r="F38" s="99" t="s">
        <v>179</v>
      </c>
      <c r="G38" s="99" t="s">
        <v>180</v>
      </c>
    </row>
    <row r="39" spans="2:7" ht="12.75">
      <c r="B39" s="102"/>
      <c r="C39" s="103"/>
      <c r="D39" s="103"/>
      <c r="E39" s="103"/>
      <c r="F39" s="103"/>
      <c r="G39" s="103"/>
    </row>
    <row r="40" spans="1:18" s="40" customFormat="1" ht="15">
      <c r="A40" s="140" t="s">
        <v>181</v>
      </c>
      <c r="C40" s="125"/>
      <c r="D40" s="125"/>
      <c r="E40" s="125"/>
      <c r="F40" s="125"/>
      <c r="G40" s="125"/>
      <c r="H40" s="125"/>
      <c r="I40" s="125"/>
      <c r="J40" s="125"/>
      <c r="K40" s="125"/>
      <c r="L40" s="125"/>
      <c r="M40" s="125"/>
      <c r="N40" s="125"/>
      <c r="O40" s="125"/>
      <c r="P40" s="125"/>
      <c r="Q40" s="125"/>
      <c r="R40" s="125"/>
    </row>
    <row r="41" spans="2:18" s="40" customFormat="1" ht="15">
      <c r="B41" s="141" t="s">
        <v>182</v>
      </c>
      <c r="C41" s="142"/>
      <c r="D41" s="142"/>
      <c r="E41" s="142"/>
      <c r="F41" s="142"/>
      <c r="G41" s="142"/>
      <c r="H41" s="143"/>
      <c r="I41" s="125"/>
      <c r="J41" s="125"/>
      <c r="K41" s="125"/>
      <c r="L41" s="125"/>
      <c r="M41" s="125"/>
      <c r="N41" s="125"/>
      <c r="O41" s="125"/>
      <c r="P41" s="125"/>
      <c r="Q41" s="125"/>
      <c r="R41" s="125"/>
    </row>
    <row r="42" spans="2:18" s="40" customFormat="1" ht="65.25" customHeight="1">
      <c r="B42" s="144"/>
      <c r="C42" s="311" t="s">
        <v>194</v>
      </c>
      <c r="D42" s="312"/>
      <c r="E42" s="312"/>
      <c r="F42" s="312"/>
      <c r="G42" s="312"/>
      <c r="H42" s="313"/>
      <c r="N42" s="145"/>
      <c r="O42" s="145"/>
      <c r="P42" s="145"/>
      <c r="Q42" s="145"/>
      <c r="R42" s="145"/>
    </row>
    <row r="43" spans="2:18" s="40" customFormat="1" ht="15">
      <c r="B43" s="144"/>
      <c r="C43" s="146" t="s">
        <v>195</v>
      </c>
      <c r="D43" s="147"/>
      <c r="E43" s="147"/>
      <c r="F43" s="147"/>
      <c r="G43" s="147"/>
      <c r="H43" s="148"/>
      <c r="I43" s="125"/>
      <c r="J43" s="125"/>
      <c r="K43" s="125"/>
      <c r="L43" s="125"/>
      <c r="M43" s="125"/>
      <c r="N43" s="125"/>
      <c r="O43" s="125"/>
      <c r="P43" s="125"/>
      <c r="Q43" s="125"/>
      <c r="R43" s="125"/>
    </row>
    <row r="44" spans="2:18" s="40" customFormat="1" ht="15">
      <c r="B44" s="144"/>
      <c r="C44" s="149" t="s">
        <v>196</v>
      </c>
      <c r="D44" s="150"/>
      <c r="E44" s="150"/>
      <c r="F44" s="150"/>
      <c r="G44" s="150"/>
      <c r="H44" s="151"/>
      <c r="I44" s="125"/>
      <c r="J44" s="125"/>
      <c r="K44" s="125"/>
      <c r="L44" s="125"/>
      <c r="M44" s="125"/>
      <c r="N44" s="125"/>
      <c r="O44" s="125"/>
      <c r="P44" s="125"/>
      <c r="Q44" s="125"/>
      <c r="R44" s="125"/>
    </row>
    <row r="45" spans="2:18" s="40" customFormat="1" ht="15">
      <c r="B45" s="144"/>
      <c r="C45" s="149" t="s">
        <v>197</v>
      </c>
      <c r="D45" s="150"/>
      <c r="E45" s="150"/>
      <c r="F45" s="150"/>
      <c r="G45" s="150"/>
      <c r="H45" s="151"/>
      <c r="I45" s="125"/>
      <c r="J45" s="125"/>
      <c r="K45" s="125"/>
      <c r="L45" s="125"/>
      <c r="M45" s="125"/>
      <c r="N45" s="125"/>
      <c r="O45" s="125"/>
      <c r="P45" s="125"/>
      <c r="Q45" s="125"/>
      <c r="R45" s="125"/>
    </row>
    <row r="46" spans="2:18" s="40" customFormat="1" ht="15">
      <c r="B46" s="144"/>
      <c r="C46" s="149" t="s">
        <v>198</v>
      </c>
      <c r="D46" s="150"/>
      <c r="E46" s="150"/>
      <c r="F46" s="150"/>
      <c r="G46" s="150"/>
      <c r="H46" s="151"/>
      <c r="I46" s="125"/>
      <c r="J46" s="125"/>
      <c r="K46" s="125"/>
      <c r="L46" s="125"/>
      <c r="M46" s="125"/>
      <c r="N46" s="125"/>
      <c r="O46" s="125"/>
      <c r="P46" s="125"/>
      <c r="Q46" s="125"/>
      <c r="R46" s="125"/>
    </row>
    <row r="47" spans="2:18" s="40" customFormat="1" ht="15">
      <c r="B47" s="144"/>
      <c r="C47" s="149" t="s">
        <v>199</v>
      </c>
      <c r="D47" s="150"/>
      <c r="E47" s="150"/>
      <c r="F47" s="150"/>
      <c r="G47" s="150"/>
      <c r="H47" s="151"/>
      <c r="I47" s="125"/>
      <c r="J47" s="125"/>
      <c r="K47" s="125"/>
      <c r="L47" s="125"/>
      <c r="M47" s="125"/>
      <c r="N47" s="125"/>
      <c r="O47" s="125"/>
      <c r="P47" s="125"/>
      <c r="Q47" s="125"/>
      <c r="R47" s="125"/>
    </row>
    <row r="48" spans="2:18" s="40" customFormat="1" ht="41.25" customHeight="1">
      <c r="B48" s="144"/>
      <c r="C48" s="330" t="s">
        <v>183</v>
      </c>
      <c r="D48" s="331"/>
      <c r="E48" s="331"/>
      <c r="F48" s="331"/>
      <c r="G48" s="331"/>
      <c r="H48" s="332"/>
      <c r="N48" s="152"/>
      <c r="O48" s="152"/>
      <c r="P48" s="152"/>
      <c r="Q48" s="125"/>
      <c r="R48" s="125"/>
    </row>
    <row r="49" spans="2:18" s="40" customFormat="1" ht="38.25" customHeight="1">
      <c r="B49" s="153"/>
      <c r="C49" s="311" t="s">
        <v>200</v>
      </c>
      <c r="D49" s="312"/>
      <c r="E49" s="312"/>
      <c r="F49" s="312"/>
      <c r="G49" s="312"/>
      <c r="H49" s="313"/>
      <c r="N49" s="145"/>
      <c r="O49" s="145"/>
      <c r="P49" s="145"/>
      <c r="Q49" s="145"/>
      <c r="R49" s="125"/>
    </row>
    <row r="50" spans="2:18" s="40" customFormat="1" ht="43.5" customHeight="1">
      <c r="B50" s="311" t="s">
        <v>184</v>
      </c>
      <c r="C50" s="312"/>
      <c r="D50" s="312"/>
      <c r="E50" s="312"/>
      <c r="F50" s="312"/>
      <c r="G50" s="312"/>
      <c r="H50" s="313"/>
      <c r="I50" s="125"/>
      <c r="J50" s="125"/>
      <c r="K50" s="125"/>
      <c r="L50" s="125"/>
      <c r="M50" s="125"/>
      <c r="N50" s="125"/>
      <c r="O50" s="125"/>
      <c r="P50" s="125"/>
      <c r="Q50" s="125"/>
      <c r="R50" s="125"/>
    </row>
    <row r="51" spans="2:9" s="40" customFormat="1" ht="49.5" customHeight="1">
      <c r="B51" s="311" t="s">
        <v>201</v>
      </c>
      <c r="C51" s="312"/>
      <c r="D51" s="312"/>
      <c r="E51" s="312"/>
      <c r="F51" s="312"/>
      <c r="G51" s="312"/>
      <c r="H51" s="313"/>
      <c r="I51" s="154"/>
    </row>
    <row r="52" spans="2:9" s="40" customFormat="1" ht="46.5" customHeight="1">
      <c r="B52" s="311" t="s">
        <v>185</v>
      </c>
      <c r="C52" s="312"/>
      <c r="D52" s="312"/>
      <c r="E52" s="312"/>
      <c r="F52" s="312"/>
      <c r="G52" s="312"/>
      <c r="H52" s="313"/>
      <c r="I52" s="154"/>
    </row>
    <row r="53" spans="2:9" s="40" customFormat="1" ht="30" customHeight="1">
      <c r="B53" s="311" t="s">
        <v>186</v>
      </c>
      <c r="C53" s="312"/>
      <c r="D53" s="312"/>
      <c r="E53" s="312"/>
      <c r="F53" s="312"/>
      <c r="G53" s="312"/>
      <c r="H53" s="313"/>
      <c r="I53" s="154"/>
    </row>
    <row r="54" spans="1:9" s="40" customFormat="1" ht="15" customHeight="1">
      <c r="A54" s="155" t="s">
        <v>187</v>
      </c>
      <c r="B54" s="155"/>
      <c r="I54" s="156"/>
    </row>
    <row r="55" spans="2:8" s="40" customFormat="1" ht="30" customHeight="1">
      <c r="B55" s="334" t="s">
        <v>202</v>
      </c>
      <c r="C55" s="335"/>
      <c r="D55" s="335"/>
      <c r="E55" s="335"/>
      <c r="F55" s="335"/>
      <c r="G55" s="335"/>
      <c r="H55" s="336"/>
    </row>
    <row r="56" spans="2:8" s="40" customFormat="1" ht="12.75" customHeight="1">
      <c r="B56" s="337" t="s">
        <v>203</v>
      </c>
      <c r="C56" s="338"/>
      <c r="D56" s="338"/>
      <c r="E56" s="338"/>
      <c r="F56" s="338"/>
      <c r="G56" s="157"/>
      <c r="H56" s="158"/>
    </row>
    <row r="57" spans="2:8" s="40" customFormat="1" ht="29.25" customHeight="1">
      <c r="B57" s="339" t="s">
        <v>204</v>
      </c>
      <c r="C57" s="340"/>
      <c r="D57" s="340"/>
      <c r="E57" s="340"/>
      <c r="F57" s="340"/>
      <c r="G57" s="340"/>
      <c r="H57" s="341"/>
    </row>
    <row r="58" spans="2:8" s="40" customFormat="1" ht="15" customHeight="1">
      <c r="B58" s="159" t="s">
        <v>188</v>
      </c>
      <c r="C58" s="157"/>
      <c r="D58" s="157"/>
      <c r="E58" s="157"/>
      <c r="F58" s="157"/>
      <c r="G58" s="157"/>
      <c r="H58" s="158"/>
    </row>
    <row r="59" spans="2:8" s="40" customFormat="1" ht="30.75" customHeight="1">
      <c r="B59" s="339" t="s">
        <v>189</v>
      </c>
      <c r="C59" s="340"/>
      <c r="D59" s="340"/>
      <c r="E59" s="340"/>
      <c r="F59" s="340"/>
      <c r="G59" s="340"/>
      <c r="H59" s="341"/>
    </row>
    <row r="60" spans="2:8" s="40" customFormat="1" ht="12.75" customHeight="1">
      <c r="B60" s="342" t="s">
        <v>205</v>
      </c>
      <c r="C60" s="343"/>
      <c r="D60" s="343"/>
      <c r="E60" s="343"/>
      <c r="F60" s="343"/>
      <c r="G60" s="343"/>
      <c r="H60" s="158"/>
    </row>
    <row r="61" spans="2:8" s="40" customFormat="1" ht="35.25" customHeight="1">
      <c r="B61" s="339" t="s">
        <v>206</v>
      </c>
      <c r="C61" s="340"/>
      <c r="D61" s="340"/>
      <c r="E61" s="340"/>
      <c r="F61" s="340"/>
      <c r="G61" s="340"/>
      <c r="H61" s="341"/>
    </row>
    <row r="62" spans="2:8" s="40" customFormat="1" ht="24.75" customHeight="1">
      <c r="B62" s="344" t="s">
        <v>207</v>
      </c>
      <c r="C62" s="345"/>
      <c r="D62" s="345"/>
      <c r="E62" s="345"/>
      <c r="F62" s="345"/>
      <c r="G62" s="345"/>
      <c r="H62" s="346"/>
    </row>
    <row r="63" spans="2:8" s="40" customFormat="1" ht="27.75" customHeight="1">
      <c r="B63" s="330" t="s">
        <v>190</v>
      </c>
      <c r="C63" s="331"/>
      <c r="D63" s="331"/>
      <c r="E63" s="331"/>
      <c r="F63" s="331"/>
      <c r="G63" s="331"/>
      <c r="H63" s="332"/>
    </row>
    <row r="64" spans="2:8" s="40" customFormat="1" ht="21" customHeight="1">
      <c r="B64" s="311" t="s">
        <v>208</v>
      </c>
      <c r="C64" s="312"/>
      <c r="D64" s="312"/>
      <c r="E64" s="312"/>
      <c r="F64" s="312"/>
      <c r="G64" s="312"/>
      <c r="H64" s="313"/>
    </row>
    <row r="65" spans="2:8" s="40" customFormat="1" ht="26.25" customHeight="1">
      <c r="B65" s="333" t="s">
        <v>209</v>
      </c>
      <c r="C65" s="333"/>
      <c r="D65" s="333"/>
      <c r="E65" s="333"/>
      <c r="F65" s="333"/>
      <c r="G65" s="333"/>
      <c r="H65" s="333"/>
    </row>
  </sheetData>
  <sheetProtection/>
  <mergeCells count="27">
    <mergeCell ref="B64:H64"/>
    <mergeCell ref="B57:H57"/>
    <mergeCell ref="B59:H59"/>
    <mergeCell ref="B60:G60"/>
    <mergeCell ref="B61:H61"/>
    <mergeCell ref="B62:H62"/>
    <mergeCell ref="B63:H63"/>
    <mergeCell ref="D38:E38"/>
    <mergeCell ref="C42:H42"/>
    <mergeCell ref="C48:H48"/>
    <mergeCell ref="C49:H49"/>
    <mergeCell ref="B50:H50"/>
    <mergeCell ref="B65:H65"/>
    <mergeCell ref="B52:H52"/>
    <mergeCell ref="B53:H53"/>
    <mergeCell ref="B55:H55"/>
    <mergeCell ref="B56:F56"/>
    <mergeCell ref="B51:H51"/>
    <mergeCell ref="A1:K1"/>
    <mergeCell ref="J26:K26"/>
    <mergeCell ref="B30:B31"/>
    <mergeCell ref="C30:G30"/>
    <mergeCell ref="B32:B34"/>
    <mergeCell ref="C33:D33"/>
    <mergeCell ref="E33:G33"/>
    <mergeCell ref="D34:E34"/>
    <mergeCell ref="F34:G34"/>
  </mergeCells>
  <printOptions/>
  <pageMargins left="0.7" right="0.7" top="0.75" bottom="0.75" header="0.3" footer="0.3"/>
  <pageSetup horizontalDpi="600" verticalDpi="600" orientation="landscape" paperSize="3" r:id="rId1"/>
  <headerFooter>
    <oddFooter>&amp;CPage &amp;P&amp;R&amp;F</oddFoot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codeName="Sheet6"/>
  <dimension ref="A1:L11"/>
  <sheetViews>
    <sheetView zoomScale="85" zoomScaleNormal="85" zoomScalePageLayoutView="0" workbookViewId="0" topLeftCell="A1">
      <selection activeCell="B12" sqref="B12"/>
    </sheetView>
  </sheetViews>
  <sheetFormatPr defaultColWidth="9.140625" defaultRowHeight="15"/>
  <cols>
    <col min="1" max="1" width="25.8515625" style="127" customWidth="1"/>
    <col min="2" max="3" width="11.00390625" style="127" customWidth="1"/>
    <col min="4" max="4" width="22.8515625" style="127" customWidth="1"/>
    <col min="5" max="6" width="11.00390625" style="127" customWidth="1"/>
    <col min="7" max="8" width="9.140625" style="127" customWidth="1"/>
    <col min="9" max="9" width="19.00390625" style="127" customWidth="1"/>
    <col min="10" max="16384" width="9.140625" style="40" customWidth="1"/>
  </cols>
  <sheetData>
    <row r="1" s="12" customFormat="1" ht="20.25">
      <c r="H1" s="180" t="s">
        <v>289</v>
      </c>
    </row>
    <row r="2" spans="1:9" s="104" customFormat="1" ht="18" customHeight="1">
      <c r="A2" s="106" t="s">
        <v>43</v>
      </c>
      <c r="C2" s="107"/>
      <c r="D2" s="108"/>
      <c r="E2" s="108"/>
      <c r="F2" s="108"/>
      <c r="G2" s="108"/>
      <c r="H2" s="108"/>
      <c r="I2" s="106" t="s">
        <v>3</v>
      </c>
    </row>
    <row r="3" spans="1:3" s="104" customFormat="1" ht="15">
      <c r="A3" s="171" t="s">
        <v>288</v>
      </c>
      <c r="C3" s="105"/>
    </row>
    <row r="4" spans="1:5" s="104" customFormat="1" ht="12.75">
      <c r="A4" s="169" t="s">
        <v>193</v>
      </c>
      <c r="B4" s="169" t="s">
        <v>92</v>
      </c>
      <c r="C4" s="169" t="s">
        <v>93</v>
      </c>
      <c r="D4" s="169" t="s">
        <v>211</v>
      </c>
      <c r="E4" s="170" t="s">
        <v>0</v>
      </c>
    </row>
    <row r="5" spans="1:12" ht="15">
      <c r="A5" s="182" t="s">
        <v>290</v>
      </c>
      <c r="B5" s="182">
        <v>7000</v>
      </c>
      <c r="C5" s="182" t="s">
        <v>291</v>
      </c>
      <c r="D5" s="182"/>
      <c r="E5" s="182"/>
      <c r="F5" s="182"/>
      <c r="G5" s="182"/>
      <c r="H5" s="182"/>
      <c r="I5" s="182" t="s">
        <v>231</v>
      </c>
      <c r="J5" s="181"/>
      <c r="K5" s="181"/>
      <c r="L5" s="181"/>
    </row>
    <row r="6" spans="1:12" ht="15">
      <c r="A6" s="182" t="s">
        <v>292</v>
      </c>
      <c r="B6" s="182">
        <v>10</v>
      </c>
      <c r="C6" s="182" t="s">
        <v>293</v>
      </c>
      <c r="D6" s="182"/>
      <c r="E6" s="182"/>
      <c r="F6" s="182"/>
      <c r="G6" s="182"/>
      <c r="H6" s="182"/>
      <c r="I6" s="182" t="s">
        <v>231</v>
      </c>
      <c r="J6" s="181"/>
      <c r="K6" s="181"/>
      <c r="L6" s="181"/>
    </row>
    <row r="7" spans="1:12" ht="15">
      <c r="A7" s="182" t="s">
        <v>288</v>
      </c>
      <c r="B7" s="182">
        <f>B5/B6</f>
        <v>700</v>
      </c>
      <c r="C7" s="182" t="s">
        <v>294</v>
      </c>
      <c r="D7" s="182"/>
      <c r="E7" s="182"/>
      <c r="F7" s="182"/>
      <c r="G7" s="182"/>
      <c r="H7" s="182"/>
      <c r="I7" s="182"/>
      <c r="J7" s="181"/>
      <c r="K7" s="181"/>
      <c r="L7" s="181"/>
    </row>
    <row r="8" spans="1:12" ht="15">
      <c r="A8" s="182"/>
      <c r="B8" s="198">
        <f>B7/12</f>
        <v>58.333333333333336</v>
      </c>
      <c r="C8" s="182" t="s">
        <v>296</v>
      </c>
      <c r="D8" s="182"/>
      <c r="E8" s="182" t="s">
        <v>295</v>
      </c>
      <c r="F8" s="182"/>
      <c r="G8" s="182"/>
      <c r="H8" s="182"/>
      <c r="I8" s="182"/>
      <c r="J8" s="181"/>
      <c r="K8" s="181"/>
      <c r="L8" s="181"/>
    </row>
    <row r="9" spans="1:12" ht="15">
      <c r="A9" s="182"/>
      <c r="B9" s="197">
        <f>B8/Conversions!D18</f>
        <v>17.784552845528456</v>
      </c>
      <c r="C9" s="182" t="s">
        <v>299</v>
      </c>
      <c r="D9" s="182"/>
      <c r="E9" s="182"/>
      <c r="F9" s="182"/>
      <c r="G9" s="182"/>
      <c r="H9" s="182"/>
      <c r="I9" s="182"/>
      <c r="J9" s="181"/>
      <c r="K9" s="181"/>
      <c r="L9" s="181"/>
    </row>
    <row r="10" spans="1:12" ht="15">
      <c r="A10" s="182"/>
      <c r="B10" s="182"/>
      <c r="C10" s="182"/>
      <c r="D10" s="182"/>
      <c r="E10" s="182"/>
      <c r="F10" s="182"/>
      <c r="G10" s="182"/>
      <c r="H10" s="182"/>
      <c r="I10" s="182"/>
      <c r="J10" s="181"/>
      <c r="K10" s="181"/>
      <c r="L10" s="181"/>
    </row>
    <row r="11" spans="1:12" ht="15">
      <c r="A11" s="182"/>
      <c r="B11" s="182"/>
      <c r="C11" s="182"/>
      <c r="D11" s="182"/>
      <c r="E11" s="182"/>
      <c r="F11" s="182"/>
      <c r="G11" s="182"/>
      <c r="H11" s="182"/>
      <c r="I11" s="182"/>
      <c r="J11" s="181"/>
      <c r="K11" s="181"/>
      <c r="L11" s="18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J67"/>
  <sheetViews>
    <sheetView zoomScale="55" zoomScaleNormal="55" zoomScalePageLayoutView="0" workbookViewId="0" topLeftCell="A1">
      <selection activeCell="A21" sqref="A21"/>
    </sheetView>
  </sheetViews>
  <sheetFormatPr defaultColWidth="9.140625" defaultRowHeight="15"/>
  <cols>
    <col min="1" max="1" width="25.8515625" style="127" customWidth="1"/>
    <col min="2" max="3" width="11.00390625" style="127" customWidth="1"/>
    <col min="4" max="4" width="39.421875" style="127" customWidth="1"/>
    <col min="5" max="6" width="11.00390625" style="127" customWidth="1"/>
    <col min="7" max="8" width="9.140625" style="127" customWidth="1"/>
    <col min="9" max="9" width="19.00390625" style="127" customWidth="1"/>
    <col min="10" max="16384" width="9.140625" style="40" customWidth="1"/>
  </cols>
  <sheetData>
    <row r="1" s="12" customFormat="1" ht="20.25">
      <c r="H1" s="180" t="s">
        <v>279</v>
      </c>
    </row>
    <row r="2" spans="1:9" s="104" customFormat="1" ht="18" customHeight="1">
      <c r="A2" s="106" t="s">
        <v>43</v>
      </c>
      <c r="C2" s="107"/>
      <c r="D2" s="108"/>
      <c r="E2" s="108"/>
      <c r="F2" s="108"/>
      <c r="G2" s="108"/>
      <c r="H2" s="108"/>
      <c r="I2" s="106" t="s">
        <v>3</v>
      </c>
    </row>
    <row r="3" spans="1:3" s="104" customFormat="1" ht="15">
      <c r="A3" s="171"/>
      <c r="C3" s="105"/>
    </row>
    <row r="4" spans="1:5" s="104" customFormat="1" ht="12.75">
      <c r="A4" s="169" t="s">
        <v>193</v>
      </c>
      <c r="B4" s="169" t="s">
        <v>92</v>
      </c>
      <c r="C4" s="169" t="s">
        <v>93</v>
      </c>
      <c r="D4" s="169" t="s">
        <v>211</v>
      </c>
      <c r="E4" s="170" t="s">
        <v>0</v>
      </c>
    </row>
    <row r="5" spans="1:2" ht="15">
      <c r="A5" s="163" t="s">
        <v>263</v>
      </c>
      <c r="B5" s="192"/>
    </row>
    <row r="6" spans="1:9" ht="15">
      <c r="A6" s="127" t="s">
        <v>253</v>
      </c>
      <c r="B6" s="192">
        <v>7000</v>
      </c>
      <c r="C6" s="127" t="s">
        <v>250</v>
      </c>
      <c r="I6" s="127" t="s">
        <v>232</v>
      </c>
    </row>
    <row r="7" spans="1:10" ht="15">
      <c r="A7" s="127" t="s">
        <v>251</v>
      </c>
      <c r="B7" s="192">
        <v>19300</v>
      </c>
      <c r="C7" s="127" t="s">
        <v>252</v>
      </c>
      <c r="I7" s="127" t="s">
        <v>232</v>
      </c>
      <c r="J7" s="186"/>
    </row>
    <row r="8" spans="1:3" ht="15">
      <c r="A8" s="127" t="s">
        <v>254</v>
      </c>
      <c r="B8" s="188">
        <f>B6/B7</f>
        <v>0.3626943005181347</v>
      </c>
      <c r="C8" s="127" t="s">
        <v>255</v>
      </c>
    </row>
    <row r="9" spans="2:3" ht="15">
      <c r="B9" s="188">
        <f>B8/Conversions!D6</f>
        <v>0.16451541376169462</v>
      </c>
      <c r="C9" s="127" t="s">
        <v>256</v>
      </c>
    </row>
    <row r="10" spans="2:4" ht="15">
      <c r="B10" s="193">
        <f>B9*Conversions!D11</f>
        <v>220.61516985443248</v>
      </c>
      <c r="C10" s="127" t="s">
        <v>257</v>
      </c>
      <c r="D10" s="127" t="s">
        <v>258</v>
      </c>
    </row>
    <row r="26" ht="15">
      <c r="A26" s="163" t="s">
        <v>264</v>
      </c>
    </row>
    <row r="27" spans="1:9" ht="15">
      <c r="A27" s="127" t="s">
        <v>271</v>
      </c>
      <c r="B27" s="127">
        <v>0.024</v>
      </c>
      <c r="C27" s="127" t="s">
        <v>255</v>
      </c>
      <c r="E27" s="127" t="s">
        <v>272</v>
      </c>
      <c r="I27" s="127" t="s">
        <v>232</v>
      </c>
    </row>
    <row r="28" spans="1:9" ht="15">
      <c r="A28" s="127" t="s">
        <v>266</v>
      </c>
      <c r="B28" s="184">
        <v>0.0055</v>
      </c>
      <c r="C28" s="127" t="s">
        <v>255</v>
      </c>
      <c r="I28" s="127" t="s">
        <v>232</v>
      </c>
    </row>
    <row r="29" spans="1:9" ht="15">
      <c r="A29" s="127" t="s">
        <v>267</v>
      </c>
      <c r="B29" s="184">
        <f>0.00809*(500/10^6)*100</f>
        <v>0.0004045</v>
      </c>
      <c r="C29" s="127" t="s">
        <v>255</v>
      </c>
      <c r="D29" s="127" t="s">
        <v>277</v>
      </c>
      <c r="E29" s="127" t="s">
        <v>542</v>
      </c>
      <c r="I29" s="127" t="s">
        <v>513</v>
      </c>
    </row>
    <row r="30" spans="1:9" ht="15">
      <c r="A30" s="127" t="s">
        <v>268</v>
      </c>
      <c r="B30" s="127">
        <v>1.16</v>
      </c>
      <c r="C30" s="127" t="s">
        <v>255</v>
      </c>
      <c r="I30" s="127" t="s">
        <v>232</v>
      </c>
    </row>
    <row r="31" spans="1:9" ht="15">
      <c r="A31" s="127" t="s">
        <v>269</v>
      </c>
      <c r="B31" s="127">
        <v>0.0007</v>
      </c>
      <c r="C31" s="127" t="s">
        <v>255</v>
      </c>
      <c r="I31" s="127" t="s">
        <v>232</v>
      </c>
    </row>
    <row r="32" spans="1:9" ht="15">
      <c r="A32" s="127" t="s">
        <v>270</v>
      </c>
      <c r="B32" s="184">
        <f>9%*0.000705</f>
        <v>6.345E-05</v>
      </c>
      <c r="C32" s="127" t="s">
        <v>255</v>
      </c>
      <c r="I32" s="127" t="s">
        <v>232</v>
      </c>
    </row>
    <row r="33" spans="1:3" ht="15">
      <c r="A33" s="127" t="s">
        <v>278</v>
      </c>
      <c r="B33" s="184">
        <f>91%*0.000705</f>
        <v>0.0006415500000000001</v>
      </c>
      <c r="C33" s="127" t="s">
        <v>255</v>
      </c>
    </row>
    <row r="35" spans="1:3" ht="15">
      <c r="A35" s="127" t="s">
        <v>271</v>
      </c>
      <c r="B35" s="194">
        <f>B27/Conversions!D$6*Conversions!D$11</f>
        <v>14.598420953796161</v>
      </c>
      <c r="C35" s="127" t="s">
        <v>257</v>
      </c>
    </row>
    <row r="36" spans="1:3" ht="15">
      <c r="A36" s="127" t="s">
        <v>266</v>
      </c>
      <c r="B36" s="195">
        <f>B28/Conversions!D$6*Conversions!D$11</f>
        <v>3.3454714685782867</v>
      </c>
      <c r="C36" s="127" t="s">
        <v>257</v>
      </c>
    </row>
    <row r="37" spans="1:3" ht="15">
      <c r="A37" s="127" t="s">
        <v>267</v>
      </c>
      <c r="B37" s="196">
        <f>B29/Conversions!D$6*Conversions!D$11</f>
        <v>0.24604421982543948</v>
      </c>
      <c r="C37" s="127" t="s">
        <v>257</v>
      </c>
    </row>
    <row r="38" spans="1:3" ht="15">
      <c r="A38" s="127" t="s">
        <v>268</v>
      </c>
      <c r="B38" s="197">
        <f>B30/Conversions!D$6*Conversions!D$11</f>
        <v>705.5903461001478</v>
      </c>
      <c r="C38" s="127" t="s">
        <v>257</v>
      </c>
    </row>
    <row r="39" spans="1:3" ht="15">
      <c r="A39" s="127" t="s">
        <v>269</v>
      </c>
      <c r="B39" s="196">
        <f>B31/Conversions!D$6*Conversions!D$11</f>
        <v>0.4257872778190547</v>
      </c>
      <c r="C39" s="127" t="s">
        <v>257</v>
      </c>
    </row>
    <row r="40" spans="1:3" ht="15">
      <c r="A40" s="127" t="s">
        <v>270</v>
      </c>
      <c r="B40" s="196">
        <f>B32/Conversions!D$6*Conversions!D$11</f>
        <v>0.03859457539659859</v>
      </c>
      <c r="C40" s="127" t="s">
        <v>257</v>
      </c>
    </row>
    <row r="41" spans="1:3" ht="15">
      <c r="A41" s="127" t="s">
        <v>278</v>
      </c>
      <c r="B41" s="196">
        <f>B33/Conversions!D$6*Conversions!D$11</f>
        <v>0.39023404012116364</v>
      </c>
      <c r="C41" s="127" t="s">
        <v>257</v>
      </c>
    </row>
    <row r="63" ht="15">
      <c r="A63" s="163" t="s">
        <v>259</v>
      </c>
    </row>
    <row r="64" spans="1:10" ht="15">
      <c r="A64" s="127" t="s">
        <v>261</v>
      </c>
      <c r="B64" s="127">
        <v>600</v>
      </c>
      <c r="C64" s="127" t="s">
        <v>242</v>
      </c>
      <c r="E64" s="127" t="s">
        <v>262</v>
      </c>
      <c r="I64" s="127" t="s">
        <v>514</v>
      </c>
      <c r="J64" s="127"/>
    </row>
    <row r="65" spans="2:3" ht="15">
      <c r="B65" s="195">
        <f>B64/Conversions!D$11</f>
        <v>0.44742729306487694</v>
      </c>
      <c r="C65" s="127" t="s">
        <v>241</v>
      </c>
    </row>
    <row r="67" ht="15">
      <c r="B67" s="19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M78"/>
  <sheetViews>
    <sheetView zoomScale="55" zoomScaleNormal="55" zoomScalePageLayoutView="0" workbookViewId="0" topLeftCell="A1">
      <selection activeCell="AE55" sqref="AE55"/>
    </sheetView>
  </sheetViews>
  <sheetFormatPr defaultColWidth="9.140625" defaultRowHeight="15"/>
  <cols>
    <col min="1" max="1" width="30.57421875" style="127" customWidth="1"/>
    <col min="2" max="2" width="11.00390625" style="127" customWidth="1"/>
    <col min="3" max="3" width="19.8515625" style="127" customWidth="1"/>
    <col min="4" max="4" width="22.8515625" style="127" customWidth="1"/>
    <col min="5" max="6" width="11.00390625" style="127" customWidth="1"/>
    <col min="7" max="7" width="14.8515625" style="127" customWidth="1"/>
    <col min="8" max="8" width="9.140625" style="127" customWidth="1"/>
    <col min="9" max="9" width="19.00390625" style="127" customWidth="1"/>
    <col min="10" max="16384" width="9.140625" style="40" customWidth="1"/>
  </cols>
  <sheetData>
    <row r="1" s="12" customFormat="1" ht="20.25">
      <c r="H1" s="228" t="s">
        <v>467</v>
      </c>
    </row>
    <row r="2" spans="1:8" s="104" customFormat="1" ht="18" customHeight="1">
      <c r="A2" s="106" t="s">
        <v>43</v>
      </c>
      <c r="C2" s="107"/>
      <c r="D2" s="108"/>
      <c r="E2" s="108"/>
      <c r="F2" s="108"/>
      <c r="G2" s="106" t="s">
        <v>3</v>
      </c>
      <c r="H2" s="108"/>
    </row>
    <row r="3" spans="1:13" s="104" customFormat="1" ht="15">
      <c r="A3" s="171" t="s">
        <v>387</v>
      </c>
      <c r="B3" s="169"/>
      <c r="C3" s="169"/>
      <c r="D3" s="169"/>
      <c r="E3" s="170"/>
      <c r="M3" s="182"/>
    </row>
    <row r="4" spans="1:5" s="104" customFormat="1" ht="12.75">
      <c r="A4" s="169" t="s">
        <v>193</v>
      </c>
      <c r="B4" s="169" t="s">
        <v>92</v>
      </c>
      <c r="C4" s="169" t="s">
        <v>93</v>
      </c>
      <c r="D4" s="169" t="s">
        <v>211</v>
      </c>
      <c r="E4" s="170" t="s">
        <v>0</v>
      </c>
    </row>
    <row r="5" spans="1:5" s="104" customFormat="1" ht="12.75">
      <c r="A5" s="233" t="s">
        <v>482</v>
      </c>
      <c r="B5" s="169"/>
      <c r="C5" s="169"/>
      <c r="D5" s="169"/>
      <c r="E5" s="170"/>
    </row>
    <row r="6" spans="1:12" ht="15">
      <c r="A6" s="182" t="s">
        <v>477</v>
      </c>
      <c r="B6" s="182"/>
      <c r="C6" s="182"/>
      <c r="D6" s="182"/>
      <c r="E6" s="182"/>
      <c r="F6" s="182"/>
      <c r="G6" s="182"/>
      <c r="H6" s="182"/>
      <c r="I6" s="182"/>
      <c r="K6" s="104"/>
      <c r="L6" s="181"/>
    </row>
    <row r="7" spans="1:12" ht="15">
      <c r="A7" s="230" t="s">
        <v>468</v>
      </c>
      <c r="B7" s="198">
        <v>40</v>
      </c>
      <c r="C7" s="182" t="s">
        <v>291</v>
      </c>
      <c r="D7" s="182">
        <f>CONVERT(B7,"ft","m")</f>
        <v>12.192</v>
      </c>
      <c r="E7" s="182"/>
      <c r="F7" s="182"/>
      <c r="G7" s="182" t="s">
        <v>541</v>
      </c>
      <c r="H7" s="182"/>
      <c r="I7" s="182"/>
      <c r="J7" s="181"/>
      <c r="K7" s="181"/>
      <c r="L7" s="181"/>
    </row>
    <row r="8" spans="1:12" ht="15">
      <c r="A8" s="230" t="s">
        <v>470</v>
      </c>
      <c r="B8" s="127">
        <v>26</v>
      </c>
      <c r="C8" s="182" t="s">
        <v>471</v>
      </c>
      <c r="D8" s="182">
        <f>CONVERT(B8,"in","cm")</f>
        <v>66.04</v>
      </c>
      <c r="E8" s="182"/>
      <c r="F8" s="182"/>
      <c r="G8" s="182" t="s">
        <v>541</v>
      </c>
      <c r="H8" s="182"/>
      <c r="I8" s="182"/>
      <c r="J8" s="181"/>
      <c r="K8" s="181"/>
      <c r="L8" s="181"/>
    </row>
    <row r="9" spans="1:12" ht="15">
      <c r="A9" s="230" t="s">
        <v>469</v>
      </c>
      <c r="B9" s="231">
        <v>16</v>
      </c>
      <c r="C9" s="182" t="s">
        <v>471</v>
      </c>
      <c r="D9" s="182"/>
      <c r="E9" s="182" t="s">
        <v>553</v>
      </c>
      <c r="F9" s="182"/>
      <c r="G9" s="182" t="s">
        <v>541</v>
      </c>
      <c r="H9" s="182"/>
      <c r="I9" s="182"/>
      <c r="J9" s="181"/>
      <c r="K9" s="181"/>
      <c r="L9" s="181"/>
    </row>
    <row r="10" spans="1:12" ht="15">
      <c r="A10" s="232" t="s">
        <v>472</v>
      </c>
      <c r="B10" s="182">
        <v>17</v>
      </c>
      <c r="C10" s="182" t="s">
        <v>471</v>
      </c>
      <c r="D10" s="182"/>
      <c r="E10" s="182"/>
      <c r="F10" s="182"/>
      <c r="G10" s="182" t="s">
        <v>333</v>
      </c>
      <c r="H10" s="182"/>
      <c r="I10" s="182"/>
      <c r="J10" s="181"/>
      <c r="K10" s="181"/>
      <c r="L10" s="181"/>
    </row>
    <row r="11" spans="1:12" ht="15">
      <c r="A11" s="230" t="s">
        <v>473</v>
      </c>
      <c r="B11" s="198">
        <v>65</v>
      </c>
      <c r="C11" s="182" t="s">
        <v>474</v>
      </c>
      <c r="D11" s="182"/>
      <c r="E11" s="182" t="s">
        <v>543</v>
      </c>
      <c r="F11" s="182"/>
      <c r="G11" s="182" t="s">
        <v>333</v>
      </c>
      <c r="H11" s="182"/>
      <c r="I11" s="182"/>
      <c r="J11" s="181"/>
      <c r="K11" s="181"/>
      <c r="L11" s="181"/>
    </row>
    <row r="12" spans="1:12" ht="15">
      <c r="A12" s="182"/>
      <c r="B12" s="185"/>
      <c r="C12" s="182"/>
      <c r="D12" s="182"/>
      <c r="E12" s="182"/>
      <c r="F12" s="182"/>
      <c r="G12" s="182"/>
      <c r="H12" s="182"/>
      <c r="I12" s="182"/>
      <c r="J12" s="181"/>
      <c r="K12" s="181"/>
      <c r="L12" s="181"/>
    </row>
    <row r="13" spans="1:12" ht="15">
      <c r="A13" s="182" t="s">
        <v>478</v>
      </c>
      <c r="B13" s="182"/>
      <c r="C13" s="182"/>
      <c r="D13" s="182"/>
      <c r="E13" s="182"/>
      <c r="F13" s="182"/>
      <c r="G13" s="182"/>
      <c r="H13" s="182"/>
      <c r="I13" s="182"/>
      <c r="J13" s="181"/>
      <c r="K13" s="181"/>
      <c r="L13" s="181"/>
    </row>
    <row r="14" spans="1:12" ht="15">
      <c r="A14" s="230" t="s">
        <v>468</v>
      </c>
      <c r="B14" s="198">
        <v>2167</v>
      </c>
      <c r="C14" s="182" t="s">
        <v>291</v>
      </c>
      <c r="D14" s="182">
        <f>CONVERT(B14,"ft","m")</f>
        <v>660.5016</v>
      </c>
      <c r="E14" s="182"/>
      <c r="F14" s="182"/>
      <c r="G14" s="182" t="s">
        <v>541</v>
      </c>
      <c r="H14" s="182"/>
      <c r="I14" s="182"/>
      <c r="J14" s="181"/>
      <c r="K14" s="181"/>
      <c r="L14" s="181"/>
    </row>
    <row r="15" spans="1:12" ht="15">
      <c r="A15" s="230" t="s">
        <v>470</v>
      </c>
      <c r="B15" s="127">
        <v>12.25</v>
      </c>
      <c r="C15" s="182" t="s">
        <v>471</v>
      </c>
      <c r="D15" s="182"/>
      <c r="E15" s="182"/>
      <c r="F15" s="182"/>
      <c r="G15" s="182" t="s">
        <v>541</v>
      </c>
      <c r="H15" s="182"/>
      <c r="I15" s="182"/>
      <c r="J15" s="181"/>
      <c r="K15" s="181"/>
      <c r="L15" s="181"/>
    </row>
    <row r="16" spans="1:12" ht="15">
      <c r="A16" s="230" t="s">
        <v>469</v>
      </c>
      <c r="B16" s="231">
        <v>8.625</v>
      </c>
      <c r="C16" s="182" t="s">
        <v>471</v>
      </c>
      <c r="D16" s="182"/>
      <c r="E16" s="182" t="s">
        <v>553</v>
      </c>
      <c r="F16" s="182"/>
      <c r="G16" s="182" t="s">
        <v>541</v>
      </c>
      <c r="H16" s="182"/>
      <c r="I16" s="182"/>
      <c r="J16" s="181"/>
      <c r="K16" s="181"/>
      <c r="L16" s="181"/>
    </row>
    <row r="17" spans="1:12" ht="15">
      <c r="A17" s="232" t="s">
        <v>472</v>
      </c>
      <c r="B17" s="182">
        <v>9.625</v>
      </c>
      <c r="C17" s="182" t="s">
        <v>471</v>
      </c>
      <c r="D17" s="182"/>
      <c r="E17" s="182"/>
      <c r="F17" s="182"/>
      <c r="G17" s="182" t="s">
        <v>333</v>
      </c>
      <c r="H17" s="182"/>
      <c r="I17" s="182"/>
      <c r="J17" s="181"/>
      <c r="K17" s="181"/>
      <c r="L17" s="181"/>
    </row>
    <row r="18" spans="1:12" ht="15">
      <c r="A18" s="230" t="s">
        <v>473</v>
      </c>
      <c r="B18" s="198">
        <v>24</v>
      </c>
      <c r="C18" s="182" t="s">
        <v>474</v>
      </c>
      <c r="D18" s="182"/>
      <c r="E18" s="182" t="s">
        <v>543</v>
      </c>
      <c r="F18" s="182"/>
      <c r="G18" s="182" t="s">
        <v>333</v>
      </c>
      <c r="H18" s="182"/>
      <c r="I18" s="182"/>
      <c r="J18" s="181"/>
      <c r="K18" s="181"/>
      <c r="L18" s="181"/>
    </row>
    <row r="19" spans="2:12" ht="15">
      <c r="B19" s="182"/>
      <c r="C19" s="182"/>
      <c r="D19" s="182"/>
      <c r="E19" s="182"/>
      <c r="F19" s="182"/>
      <c r="G19" s="182"/>
      <c r="H19" s="182"/>
      <c r="I19" s="182"/>
      <c r="J19" s="181"/>
      <c r="K19" s="181"/>
      <c r="L19" s="181"/>
    </row>
    <row r="20" spans="1:12" ht="15">
      <c r="A20" s="182" t="s">
        <v>479</v>
      </c>
      <c r="B20" s="182"/>
      <c r="C20" s="182"/>
      <c r="D20" s="182"/>
      <c r="E20" s="182"/>
      <c r="F20" s="182"/>
      <c r="G20" s="182"/>
      <c r="H20" s="182"/>
      <c r="I20" s="182"/>
      <c r="J20" s="182"/>
      <c r="K20" s="181"/>
      <c r="L20" s="181"/>
    </row>
    <row r="21" spans="1:12" ht="15">
      <c r="A21" s="230" t="s">
        <v>468</v>
      </c>
      <c r="B21" s="198" t="s">
        <v>475</v>
      </c>
      <c r="C21" s="182" t="s">
        <v>291</v>
      </c>
      <c r="D21" s="182"/>
      <c r="E21" s="182"/>
      <c r="F21" s="182"/>
      <c r="G21" s="182" t="s">
        <v>541</v>
      </c>
      <c r="H21" s="182"/>
      <c r="I21" s="182"/>
      <c r="J21" s="181"/>
      <c r="K21" s="181"/>
      <c r="L21" s="181"/>
    </row>
    <row r="22" spans="1:12" ht="15">
      <c r="A22" s="230" t="s">
        <v>470</v>
      </c>
      <c r="B22" s="127">
        <v>7.875</v>
      </c>
      <c r="C22" s="182" t="s">
        <v>471</v>
      </c>
      <c r="D22" s="182"/>
      <c r="E22" s="182"/>
      <c r="F22" s="182"/>
      <c r="G22" s="182" t="s">
        <v>541</v>
      </c>
      <c r="H22" s="182"/>
      <c r="I22" s="182"/>
      <c r="J22" s="181"/>
      <c r="K22" s="181"/>
      <c r="L22" s="181"/>
    </row>
    <row r="23" spans="1:12" ht="15">
      <c r="A23" s="230" t="s">
        <v>469</v>
      </c>
      <c r="B23" s="231">
        <v>5.5</v>
      </c>
      <c r="C23" s="182" t="s">
        <v>471</v>
      </c>
      <c r="D23" s="182"/>
      <c r="E23" s="182" t="s">
        <v>553</v>
      </c>
      <c r="F23" s="182"/>
      <c r="G23" s="182" t="s">
        <v>541</v>
      </c>
      <c r="H23" s="182"/>
      <c r="I23" s="182"/>
      <c r="J23" s="181"/>
      <c r="K23" s="181"/>
      <c r="L23" s="181"/>
    </row>
    <row r="24" spans="1:12" ht="15">
      <c r="A24" s="232" t="s">
        <v>472</v>
      </c>
      <c r="B24" s="182">
        <v>6.05</v>
      </c>
      <c r="C24" s="182" t="s">
        <v>471</v>
      </c>
      <c r="D24" s="182"/>
      <c r="E24" s="182"/>
      <c r="F24" s="182"/>
      <c r="G24" s="182" t="s">
        <v>333</v>
      </c>
      <c r="H24" s="182"/>
      <c r="I24" s="182"/>
      <c r="J24" s="181"/>
      <c r="K24" s="181"/>
      <c r="L24" s="181"/>
    </row>
    <row r="25" spans="1:12" ht="15">
      <c r="A25" s="230" t="s">
        <v>473</v>
      </c>
      <c r="B25" s="198">
        <v>14</v>
      </c>
      <c r="C25" s="182" t="s">
        <v>474</v>
      </c>
      <c r="E25" s="182" t="s">
        <v>543</v>
      </c>
      <c r="G25" s="182" t="s">
        <v>333</v>
      </c>
      <c r="J25" s="181"/>
      <c r="K25" s="181"/>
      <c r="L25" s="181"/>
    </row>
    <row r="26" spans="1:12" ht="15">
      <c r="A26" s="182"/>
      <c r="B26" s="197">
        <f>B25/Conversions!D6*Conversions!D18</f>
        <v>20.828967505540632</v>
      </c>
      <c r="C26" s="234" t="s">
        <v>493</v>
      </c>
      <c r="D26" s="182"/>
      <c r="E26" s="182"/>
      <c r="F26" s="182"/>
      <c r="G26" s="182"/>
      <c r="H26" s="182"/>
      <c r="I26" s="182"/>
      <c r="J26" s="181"/>
      <c r="K26" s="181"/>
      <c r="L26" s="181"/>
    </row>
    <row r="27" spans="1:12" ht="15">
      <c r="A27" s="182" t="s">
        <v>480</v>
      </c>
      <c r="B27" s="182"/>
      <c r="C27" s="182"/>
      <c r="D27" s="182"/>
      <c r="E27" s="182"/>
      <c r="F27" s="182"/>
      <c r="G27" s="182"/>
      <c r="H27" s="182"/>
      <c r="I27" s="182"/>
      <c r="J27" s="181"/>
      <c r="K27" s="181"/>
      <c r="L27" s="181"/>
    </row>
    <row r="28" spans="1:3" ht="15">
      <c r="A28" s="232" t="s">
        <v>473</v>
      </c>
      <c r="B28" s="127">
        <f>B11*B7+B18*B14</f>
        <v>54608</v>
      </c>
      <c r="C28" s="127" t="s">
        <v>481</v>
      </c>
    </row>
    <row r="29" spans="2:5" ht="15">
      <c r="B29" s="235">
        <f>B28/Conversions!D6</f>
        <v>24769.77912766905</v>
      </c>
      <c r="C29" s="234" t="s">
        <v>4</v>
      </c>
      <c r="E29" s="127" t="s">
        <v>554</v>
      </c>
    </row>
    <row r="31" spans="1:3" ht="15">
      <c r="A31" s="233" t="s">
        <v>389</v>
      </c>
      <c r="B31" s="169"/>
      <c r="C31" s="169"/>
    </row>
    <row r="32" spans="1:3" ht="15">
      <c r="A32" s="182" t="s">
        <v>485</v>
      </c>
      <c r="B32" s="182"/>
      <c r="C32" s="182"/>
    </row>
    <row r="33" spans="1:7" ht="15">
      <c r="A33" s="230" t="s">
        <v>468</v>
      </c>
      <c r="B33" s="198">
        <v>40</v>
      </c>
      <c r="C33" s="182" t="s">
        <v>291</v>
      </c>
      <c r="G33" s="127" t="s">
        <v>541</v>
      </c>
    </row>
    <row r="34" spans="1:7" ht="15">
      <c r="A34" s="230" t="s">
        <v>470</v>
      </c>
      <c r="B34" s="127">
        <v>26</v>
      </c>
      <c r="C34" s="182" t="s">
        <v>471</v>
      </c>
      <c r="G34" s="127" t="s">
        <v>541</v>
      </c>
    </row>
    <row r="35" spans="1:10" ht="15">
      <c r="A35" s="232" t="s">
        <v>472</v>
      </c>
      <c r="B35" s="182">
        <v>17</v>
      </c>
      <c r="C35" s="182" t="s">
        <v>471</v>
      </c>
      <c r="E35" s="182"/>
      <c r="G35" s="127" t="s">
        <v>333</v>
      </c>
      <c r="J35" s="127"/>
    </row>
    <row r="36" spans="1:5" ht="15">
      <c r="A36" s="232" t="s">
        <v>483</v>
      </c>
      <c r="B36" s="191">
        <f>(PI()*(B34/Conversions!$D$19/2)^2*B33)-(PI()*(B35/Conversions!$D$19/2)^2*B33)</f>
        <v>84.43030256522567</v>
      </c>
      <c r="C36" s="127" t="s">
        <v>476</v>
      </c>
      <c r="E36" s="127" t="s">
        <v>386</v>
      </c>
    </row>
    <row r="37" spans="1:3" ht="15">
      <c r="A37" s="232" t="s">
        <v>492</v>
      </c>
      <c r="B37" s="185">
        <f>B36/Conversions!$D$20*Materials!$B$59</f>
        <v>5678.144472200273</v>
      </c>
      <c r="C37" s="182" t="s">
        <v>4</v>
      </c>
    </row>
    <row r="38" spans="1:5" ht="15">
      <c r="A38" s="182"/>
      <c r="B38" s="185"/>
      <c r="C38" s="182"/>
      <c r="E38" s="182"/>
    </row>
    <row r="39" spans="1:3" ht="15">
      <c r="A39" s="182" t="s">
        <v>486</v>
      </c>
      <c r="B39" s="182"/>
      <c r="C39" s="182"/>
    </row>
    <row r="40" spans="1:7" ht="15">
      <c r="A40" s="230" t="s">
        <v>468</v>
      </c>
      <c r="B40" s="198">
        <v>2167</v>
      </c>
      <c r="C40" s="182" t="s">
        <v>291</v>
      </c>
      <c r="G40" s="127" t="s">
        <v>541</v>
      </c>
    </row>
    <row r="41" spans="1:7" ht="15">
      <c r="A41" s="230" t="s">
        <v>470</v>
      </c>
      <c r="B41" s="127">
        <v>12.25</v>
      </c>
      <c r="C41" s="182" t="s">
        <v>471</v>
      </c>
      <c r="G41" s="127" t="s">
        <v>541</v>
      </c>
    </row>
    <row r="42" spans="1:7" ht="15">
      <c r="A42" s="232" t="s">
        <v>472</v>
      </c>
      <c r="B42" s="182">
        <v>9.625</v>
      </c>
      <c r="C42" s="182" t="s">
        <v>471</v>
      </c>
      <c r="G42" s="127" t="s">
        <v>333</v>
      </c>
    </row>
    <row r="43" spans="1:5" ht="15">
      <c r="A43" s="232" t="s">
        <v>483</v>
      </c>
      <c r="B43" s="191">
        <f>(PI()*(B41/Conversions!$D$19/2)^2*B40)-(PI()*(B42/Conversions!$D$19/2)^2*B40)</f>
        <v>678.6778416669206</v>
      </c>
      <c r="C43" s="127" t="s">
        <v>476</v>
      </c>
      <c r="E43" s="127" t="s">
        <v>386</v>
      </c>
    </row>
    <row r="44" spans="1:3" ht="15">
      <c r="A44" s="232" t="s">
        <v>492</v>
      </c>
      <c r="B44" s="185">
        <f>B43/Conversions!$D$20*Materials!$B$59</f>
        <v>45642.745767596396</v>
      </c>
      <c r="C44" s="182" t="s">
        <v>4</v>
      </c>
    </row>
    <row r="45" spans="2:3" ht="15">
      <c r="B45" s="182"/>
      <c r="C45" s="182"/>
    </row>
    <row r="46" spans="1:3" ht="15">
      <c r="A46" s="182" t="s">
        <v>487</v>
      </c>
      <c r="B46" s="182"/>
      <c r="C46" s="182"/>
    </row>
    <row r="47" spans="1:7" ht="15">
      <c r="A47" s="230" t="s">
        <v>468</v>
      </c>
      <c r="B47" s="198">
        <v>1</v>
      </c>
      <c r="C47" s="182" t="s">
        <v>291</v>
      </c>
      <c r="G47" s="127" t="s">
        <v>541</v>
      </c>
    </row>
    <row r="48" spans="1:7" ht="15">
      <c r="A48" s="230" t="s">
        <v>470</v>
      </c>
      <c r="B48" s="127">
        <v>7.875</v>
      </c>
      <c r="C48" s="182" t="s">
        <v>471</v>
      </c>
      <c r="G48" s="127" t="s">
        <v>541</v>
      </c>
    </row>
    <row r="49" spans="1:7" ht="15">
      <c r="A49" s="232" t="s">
        <v>472</v>
      </c>
      <c r="B49" s="182">
        <v>6.05</v>
      </c>
      <c r="C49" s="182" t="s">
        <v>471</v>
      </c>
      <c r="G49" s="127" t="s">
        <v>333</v>
      </c>
    </row>
    <row r="50" spans="1:5" ht="15">
      <c r="A50" s="230" t="s">
        <v>483</v>
      </c>
      <c r="B50" s="191">
        <f>(PI()*(B48/Conversions!$D$19/2)^2*B47)-(PI()*(B49/Conversions!$D$19/2)^2*B47)</f>
        <v>0.13860709514715122</v>
      </c>
      <c r="C50" s="182" t="s">
        <v>488</v>
      </c>
      <c r="E50" s="127" t="s">
        <v>386</v>
      </c>
    </row>
    <row r="51" spans="1:3" ht="15">
      <c r="A51" s="232" t="s">
        <v>492</v>
      </c>
      <c r="B51" s="191">
        <f>B50/Conversions!$D$20*Materials!$B$59</f>
        <v>9.32166635917859</v>
      </c>
      <c r="C51" s="182" t="s">
        <v>599</v>
      </c>
    </row>
    <row r="52" spans="1:3" ht="15">
      <c r="A52" s="182"/>
      <c r="B52" s="236">
        <f>B51*Conversions!D18</f>
        <v>30.57506565810577</v>
      </c>
      <c r="C52" s="234" t="s">
        <v>493</v>
      </c>
    </row>
    <row r="53" spans="1:3" ht="15">
      <c r="A53" s="40"/>
      <c r="B53" s="40"/>
      <c r="C53" s="40"/>
    </row>
    <row r="54" ht="15">
      <c r="A54" s="127" t="s">
        <v>555</v>
      </c>
    </row>
    <row r="55" spans="1:5" ht="15">
      <c r="A55" s="232" t="s">
        <v>492</v>
      </c>
      <c r="B55" s="237">
        <f>B44+B37</f>
        <v>51320.89023979667</v>
      </c>
      <c r="C55" s="234" t="s">
        <v>4</v>
      </c>
      <c r="E55" s="127" t="s">
        <v>554</v>
      </c>
    </row>
    <row r="59" spans="1:7" ht="15">
      <c r="A59" s="127" t="s">
        <v>489</v>
      </c>
      <c r="B59" s="127">
        <v>2375</v>
      </c>
      <c r="C59" s="127" t="s">
        <v>490</v>
      </c>
      <c r="E59" s="127" t="s">
        <v>583</v>
      </c>
      <c r="G59" s="127" t="s">
        <v>274</v>
      </c>
    </row>
    <row r="60" spans="1:3" ht="15">
      <c r="A60" s="40"/>
      <c r="B60" s="40"/>
      <c r="C60" s="40"/>
    </row>
    <row r="69" ht="15.75">
      <c r="A69" s="171"/>
    </row>
    <row r="71" spans="9:10" ht="15">
      <c r="I71" s="182"/>
      <c r="J71" s="182"/>
    </row>
    <row r="74" spans="1:4" ht="15">
      <c r="A74" s="182"/>
      <c r="B74" s="182"/>
      <c r="C74" s="182"/>
      <c r="D74" s="182"/>
    </row>
    <row r="75" spans="1:4" ht="15">
      <c r="A75" s="182"/>
      <c r="B75" s="182"/>
      <c r="C75" s="182"/>
      <c r="D75" s="182"/>
    </row>
    <row r="76" spans="1:4" ht="15">
      <c r="A76" s="182"/>
      <c r="B76" s="182"/>
      <c r="C76" s="182"/>
      <c r="D76" s="182"/>
    </row>
    <row r="77" spans="1:4" ht="15">
      <c r="A77" s="182"/>
      <c r="B77" s="182"/>
      <c r="C77" s="182"/>
      <c r="D77" s="182"/>
    </row>
    <row r="78" spans="1:4" ht="15">
      <c r="A78" s="182"/>
      <c r="B78" s="182"/>
      <c r="C78" s="182"/>
      <c r="D78" s="182"/>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O421"/>
  <sheetViews>
    <sheetView zoomScalePageLayoutView="0" workbookViewId="0" topLeftCell="A1">
      <selection activeCell="B2" sqref="B2"/>
    </sheetView>
  </sheetViews>
  <sheetFormatPr defaultColWidth="9.140625" defaultRowHeight="15"/>
  <cols>
    <col min="1" max="1" width="10.57421875" style="40" customWidth="1"/>
    <col min="2" max="2" width="21.140625" style="40" customWidth="1"/>
    <col min="3" max="3" width="8.28125" style="40" customWidth="1"/>
    <col min="4" max="4" width="12.57421875" style="40" bestFit="1" customWidth="1"/>
    <col min="5" max="5" width="11.421875" style="40" customWidth="1"/>
    <col min="6" max="7" width="10.57421875" style="40" bestFit="1" customWidth="1"/>
    <col min="8" max="8" width="12.8515625" style="40" customWidth="1"/>
    <col min="9" max="9" width="8.7109375" style="40" customWidth="1"/>
    <col min="10" max="11" width="10.57421875" style="40" bestFit="1" customWidth="1"/>
    <col min="12" max="16384" width="9.140625" style="40" customWidth="1"/>
  </cols>
  <sheetData>
    <row r="1" s="12" customFormat="1" ht="20.25">
      <c r="F1" s="228" t="s">
        <v>558</v>
      </c>
    </row>
    <row r="2" spans="1:15" s="104" customFormat="1" ht="18" customHeight="1">
      <c r="A2" s="106" t="s">
        <v>43</v>
      </c>
      <c r="C2" s="107"/>
      <c r="D2" s="108"/>
      <c r="O2" s="106" t="s">
        <v>3</v>
      </c>
    </row>
    <row r="3" spans="1:13" s="104" customFormat="1" ht="15">
      <c r="A3" s="171"/>
      <c r="B3" s="169"/>
      <c r="C3" s="169"/>
      <c r="I3" s="182"/>
      <c r="M3" s="170" t="s">
        <v>0</v>
      </c>
    </row>
    <row r="4" spans="1:9" s="104" customFormat="1" ht="12.75">
      <c r="A4" s="169"/>
      <c r="B4" s="169"/>
      <c r="C4" s="169"/>
      <c r="I4" s="182"/>
    </row>
    <row r="5" spans="1:15" ht="15" customHeight="1">
      <c r="A5" s="350" t="s">
        <v>425</v>
      </c>
      <c r="B5" s="350" t="s">
        <v>580</v>
      </c>
      <c r="C5" s="350" t="s">
        <v>426</v>
      </c>
      <c r="D5" s="303" t="s">
        <v>427</v>
      </c>
      <c r="E5" s="303"/>
      <c r="F5" s="303"/>
      <c r="G5" s="303"/>
      <c r="H5" s="303"/>
      <c r="I5" s="303"/>
      <c r="J5" s="303"/>
      <c r="K5" s="303"/>
      <c r="M5" s="40" t="s">
        <v>587</v>
      </c>
      <c r="O5" s="40" t="s">
        <v>557</v>
      </c>
    </row>
    <row r="6" spans="1:11" ht="15">
      <c r="A6" s="350"/>
      <c r="B6" s="350"/>
      <c r="C6" s="350"/>
      <c r="D6" s="353" t="s">
        <v>428</v>
      </c>
      <c r="E6" s="353" t="s">
        <v>429</v>
      </c>
      <c r="F6" s="352" t="s">
        <v>430</v>
      </c>
      <c r="G6" s="352"/>
      <c r="H6" s="352"/>
      <c r="I6" s="352"/>
      <c r="J6" s="352" t="s">
        <v>431</v>
      </c>
      <c r="K6" s="352"/>
    </row>
    <row r="7" spans="1:11" ht="45">
      <c r="A7" s="351"/>
      <c r="B7" s="351"/>
      <c r="C7" s="351"/>
      <c r="D7" s="354"/>
      <c r="E7" s="354"/>
      <c r="F7" s="239" t="s">
        <v>432</v>
      </c>
      <c r="G7" s="239" t="s">
        <v>433</v>
      </c>
      <c r="H7" s="239" t="s">
        <v>434</v>
      </c>
      <c r="I7" s="239" t="s">
        <v>435</v>
      </c>
      <c r="J7" s="239" t="s">
        <v>436</v>
      </c>
      <c r="K7" s="239" t="s">
        <v>437</v>
      </c>
    </row>
    <row r="8" spans="1:11" ht="15">
      <c r="A8" s="238">
        <v>1</v>
      </c>
      <c r="B8" s="238" t="s">
        <v>559</v>
      </c>
      <c r="C8" s="229" t="s">
        <v>145</v>
      </c>
      <c r="D8" s="240">
        <v>7184.000000000001</v>
      </c>
      <c r="E8" s="240">
        <v>6898</v>
      </c>
      <c r="F8" s="240">
        <v>6612</v>
      </c>
      <c r="G8" s="240">
        <v>6412</v>
      </c>
      <c r="H8" s="240">
        <v>500</v>
      </c>
      <c r="I8" s="240">
        <v>40</v>
      </c>
      <c r="J8" s="240">
        <v>6898</v>
      </c>
      <c r="K8" s="240">
        <v>6898</v>
      </c>
    </row>
    <row r="9" spans="1:11" ht="15">
      <c r="A9" s="238">
        <v>9</v>
      </c>
      <c r="B9" s="238" t="s">
        <v>560</v>
      </c>
      <c r="C9" s="229" t="s">
        <v>266</v>
      </c>
      <c r="D9" s="240">
        <v>4895</v>
      </c>
      <c r="E9" s="240">
        <v>4830</v>
      </c>
      <c r="F9" s="240">
        <v>4765</v>
      </c>
      <c r="G9" s="240">
        <v>4565</v>
      </c>
      <c r="H9" s="240">
        <v>500</v>
      </c>
      <c r="I9" s="240">
        <v>40</v>
      </c>
      <c r="J9" s="240">
        <v>4830</v>
      </c>
      <c r="K9" s="240">
        <v>4830</v>
      </c>
    </row>
    <row r="10" spans="1:11" ht="15">
      <c r="A10" s="238">
        <v>10</v>
      </c>
      <c r="B10" s="238" t="s">
        <v>560</v>
      </c>
      <c r="C10" s="229" t="s">
        <v>266</v>
      </c>
      <c r="D10" s="240">
        <v>4410</v>
      </c>
      <c r="E10" s="240">
        <v>4345</v>
      </c>
      <c r="F10" s="240">
        <v>4280</v>
      </c>
      <c r="G10" s="240">
        <v>4080</v>
      </c>
      <c r="H10" s="240">
        <v>500</v>
      </c>
      <c r="I10" s="240">
        <v>40</v>
      </c>
      <c r="J10" s="240">
        <v>4345</v>
      </c>
      <c r="K10" s="240">
        <v>4345</v>
      </c>
    </row>
    <row r="11" spans="1:11" ht="15">
      <c r="A11" s="238">
        <v>15</v>
      </c>
      <c r="B11" s="238" t="s">
        <v>561</v>
      </c>
      <c r="C11" s="229" t="s">
        <v>445</v>
      </c>
      <c r="D11" s="240">
        <v>4625</v>
      </c>
      <c r="E11" s="240">
        <v>4437.5</v>
      </c>
      <c r="F11" s="240">
        <v>4250</v>
      </c>
      <c r="G11" s="240">
        <v>4050</v>
      </c>
      <c r="H11" s="240">
        <v>500</v>
      </c>
      <c r="I11" s="240">
        <v>40</v>
      </c>
      <c r="J11" s="240">
        <v>4437.5</v>
      </c>
      <c r="K11" s="240">
        <v>4437.5</v>
      </c>
    </row>
    <row r="12" spans="1:11" ht="15">
      <c r="A12" s="238">
        <v>18</v>
      </c>
      <c r="B12" s="238" t="s">
        <v>562</v>
      </c>
      <c r="C12" s="229" t="s">
        <v>266</v>
      </c>
      <c r="D12" s="240">
        <v>5355</v>
      </c>
      <c r="E12" s="240">
        <v>5280</v>
      </c>
      <c r="F12" s="240">
        <v>5205</v>
      </c>
      <c r="G12" s="240">
        <v>5005</v>
      </c>
      <c r="H12" s="240">
        <v>500</v>
      </c>
      <c r="I12" s="240">
        <v>40</v>
      </c>
      <c r="J12" s="240">
        <v>5280</v>
      </c>
      <c r="K12" s="240">
        <v>5280</v>
      </c>
    </row>
    <row r="13" spans="1:11" ht="15">
      <c r="A13" s="238">
        <v>19</v>
      </c>
      <c r="B13" s="238" t="s">
        <v>562</v>
      </c>
      <c r="C13" s="229" t="s">
        <v>452</v>
      </c>
      <c r="D13" s="240">
        <v>3181</v>
      </c>
      <c r="E13" s="240">
        <v>3115.5</v>
      </c>
      <c r="F13" s="240">
        <v>3050</v>
      </c>
      <c r="G13" s="240">
        <v>2850</v>
      </c>
      <c r="H13" s="240">
        <v>500</v>
      </c>
      <c r="I13" s="240">
        <v>40</v>
      </c>
      <c r="J13" s="240">
        <v>3115.5</v>
      </c>
      <c r="K13" s="240">
        <v>3115.5</v>
      </c>
    </row>
    <row r="14" spans="1:11" ht="15">
      <c r="A14" s="238">
        <v>20</v>
      </c>
      <c r="B14" s="238" t="s">
        <v>562</v>
      </c>
      <c r="C14" s="229" t="s">
        <v>266</v>
      </c>
      <c r="D14" s="240">
        <v>5245</v>
      </c>
      <c r="E14" s="240">
        <v>5160</v>
      </c>
      <c r="F14" s="240">
        <v>5075</v>
      </c>
      <c r="G14" s="240">
        <v>4875</v>
      </c>
      <c r="H14" s="240">
        <v>500</v>
      </c>
      <c r="I14" s="240">
        <v>40</v>
      </c>
      <c r="J14" s="240">
        <v>5160</v>
      </c>
      <c r="K14" s="240">
        <v>5160</v>
      </c>
    </row>
    <row r="15" spans="1:11" ht="15">
      <c r="A15" s="238">
        <v>27</v>
      </c>
      <c r="B15" s="238" t="s">
        <v>563</v>
      </c>
      <c r="C15" s="229" t="s">
        <v>438</v>
      </c>
      <c r="D15" s="240">
        <v>5050</v>
      </c>
      <c r="E15" s="240">
        <v>4800</v>
      </c>
      <c r="F15" s="240">
        <v>4550</v>
      </c>
      <c r="G15" s="240">
        <v>4350</v>
      </c>
      <c r="H15" s="240">
        <v>500</v>
      </c>
      <c r="I15" s="240">
        <v>40</v>
      </c>
      <c r="J15" s="240">
        <v>4800</v>
      </c>
      <c r="K15" s="240">
        <v>4800</v>
      </c>
    </row>
    <row r="16" spans="1:11" ht="15">
      <c r="A16" s="238">
        <v>28</v>
      </c>
      <c r="B16" s="238" t="s">
        <v>564</v>
      </c>
      <c r="C16" s="229" t="s">
        <v>438</v>
      </c>
      <c r="D16" s="240">
        <v>9550</v>
      </c>
      <c r="E16" s="240">
        <v>9050</v>
      </c>
      <c r="F16" s="240">
        <v>8550</v>
      </c>
      <c r="G16" s="240">
        <v>8350</v>
      </c>
      <c r="H16" s="240">
        <v>500</v>
      </c>
      <c r="I16" s="240">
        <v>40</v>
      </c>
      <c r="J16" s="240">
        <v>9050</v>
      </c>
      <c r="K16" s="240">
        <v>9050</v>
      </c>
    </row>
    <row r="17" spans="1:11" ht="15">
      <c r="A17" s="238">
        <v>29</v>
      </c>
      <c r="B17" s="238" t="s">
        <v>564</v>
      </c>
      <c r="C17" s="229" t="s">
        <v>438</v>
      </c>
      <c r="D17" s="240">
        <v>10550</v>
      </c>
      <c r="E17" s="240">
        <v>10050</v>
      </c>
      <c r="F17" s="240">
        <v>9550</v>
      </c>
      <c r="G17" s="240">
        <v>9350</v>
      </c>
      <c r="H17" s="240">
        <v>500</v>
      </c>
      <c r="I17" s="240">
        <v>40</v>
      </c>
      <c r="J17" s="240">
        <v>10050</v>
      </c>
      <c r="K17" s="240">
        <v>10050</v>
      </c>
    </row>
    <row r="18" spans="1:11" ht="15">
      <c r="A18" s="238">
        <v>30</v>
      </c>
      <c r="B18" s="238" t="s">
        <v>564</v>
      </c>
      <c r="C18" s="229" t="s">
        <v>438</v>
      </c>
      <c r="D18" s="240">
        <v>11550</v>
      </c>
      <c r="E18" s="240">
        <v>11050</v>
      </c>
      <c r="F18" s="240">
        <v>10550</v>
      </c>
      <c r="G18" s="240">
        <v>10350</v>
      </c>
      <c r="H18" s="240">
        <v>500</v>
      </c>
      <c r="I18" s="240">
        <v>40</v>
      </c>
      <c r="J18" s="240">
        <v>11050</v>
      </c>
      <c r="K18" s="240">
        <v>11050</v>
      </c>
    </row>
    <row r="19" spans="1:11" ht="15">
      <c r="A19" s="238">
        <v>31</v>
      </c>
      <c r="B19" s="238" t="s">
        <v>564</v>
      </c>
      <c r="C19" s="229" t="s">
        <v>438</v>
      </c>
      <c r="D19" s="240">
        <v>9050</v>
      </c>
      <c r="E19" s="240">
        <v>8800</v>
      </c>
      <c r="F19" s="240">
        <v>8550</v>
      </c>
      <c r="G19" s="240">
        <v>8350</v>
      </c>
      <c r="H19" s="240">
        <v>500</v>
      </c>
      <c r="I19" s="240">
        <v>40</v>
      </c>
      <c r="J19" s="240">
        <v>8800</v>
      </c>
      <c r="K19" s="240">
        <v>8800</v>
      </c>
    </row>
    <row r="20" spans="1:11" ht="15">
      <c r="A20" s="238">
        <v>32</v>
      </c>
      <c r="B20" s="238" t="s">
        <v>564</v>
      </c>
      <c r="C20" s="229" t="s">
        <v>438</v>
      </c>
      <c r="D20" s="240">
        <v>10050</v>
      </c>
      <c r="E20" s="240">
        <v>9550</v>
      </c>
      <c r="F20" s="240">
        <v>9050</v>
      </c>
      <c r="G20" s="240">
        <v>8850</v>
      </c>
      <c r="H20" s="240">
        <v>500</v>
      </c>
      <c r="I20" s="240">
        <v>40</v>
      </c>
      <c r="J20" s="240">
        <v>9550</v>
      </c>
      <c r="K20" s="240">
        <v>9550</v>
      </c>
    </row>
    <row r="21" spans="1:11" ht="15">
      <c r="A21" s="238">
        <v>33</v>
      </c>
      <c r="B21" s="238" t="s">
        <v>564</v>
      </c>
      <c r="C21" s="229" t="s">
        <v>438</v>
      </c>
      <c r="D21" s="240">
        <v>11050</v>
      </c>
      <c r="E21" s="240">
        <v>10550</v>
      </c>
      <c r="F21" s="240">
        <v>10050</v>
      </c>
      <c r="G21" s="240">
        <v>9850</v>
      </c>
      <c r="H21" s="240">
        <v>500</v>
      </c>
      <c r="I21" s="240">
        <v>40</v>
      </c>
      <c r="J21" s="240">
        <v>10550</v>
      </c>
      <c r="K21" s="240">
        <v>10550</v>
      </c>
    </row>
    <row r="22" spans="1:11" ht="15">
      <c r="A22" s="238">
        <v>34</v>
      </c>
      <c r="B22" s="238" t="s">
        <v>564</v>
      </c>
      <c r="C22" s="229" t="s">
        <v>438</v>
      </c>
      <c r="D22" s="240">
        <v>10250</v>
      </c>
      <c r="E22" s="240">
        <v>9750</v>
      </c>
      <c r="F22" s="240">
        <v>9250</v>
      </c>
      <c r="G22" s="240">
        <v>9050</v>
      </c>
      <c r="H22" s="240">
        <v>500</v>
      </c>
      <c r="I22" s="240">
        <v>40</v>
      </c>
      <c r="J22" s="240">
        <v>9750</v>
      </c>
      <c r="K22" s="240">
        <v>9750</v>
      </c>
    </row>
    <row r="23" spans="1:11" ht="15">
      <c r="A23" s="238">
        <v>35</v>
      </c>
      <c r="B23" s="238" t="s">
        <v>565</v>
      </c>
      <c r="C23" s="229" t="s">
        <v>438</v>
      </c>
      <c r="D23" s="240">
        <v>9550</v>
      </c>
      <c r="E23" s="240">
        <v>9050</v>
      </c>
      <c r="F23" s="240">
        <v>8550</v>
      </c>
      <c r="G23" s="240">
        <v>8350</v>
      </c>
      <c r="H23" s="240">
        <v>500</v>
      </c>
      <c r="I23" s="240">
        <v>40</v>
      </c>
      <c r="J23" s="240">
        <v>9050</v>
      </c>
      <c r="K23" s="240">
        <v>9050</v>
      </c>
    </row>
    <row r="24" spans="1:11" ht="15">
      <c r="A24" s="238">
        <v>36</v>
      </c>
      <c r="B24" s="238" t="s">
        <v>565</v>
      </c>
      <c r="C24" s="229" t="s">
        <v>438</v>
      </c>
      <c r="D24" s="240">
        <v>10550</v>
      </c>
      <c r="E24" s="240">
        <v>10050</v>
      </c>
      <c r="F24" s="240">
        <v>9550</v>
      </c>
      <c r="G24" s="240">
        <v>9350</v>
      </c>
      <c r="H24" s="240">
        <v>500</v>
      </c>
      <c r="I24" s="240">
        <v>40</v>
      </c>
      <c r="J24" s="240">
        <v>10050</v>
      </c>
      <c r="K24" s="240">
        <v>10050</v>
      </c>
    </row>
    <row r="25" spans="1:11" ht="15">
      <c r="A25" s="238">
        <v>37</v>
      </c>
      <c r="B25" s="238" t="s">
        <v>565</v>
      </c>
      <c r="C25" s="229" t="s">
        <v>438</v>
      </c>
      <c r="D25" s="240">
        <v>11550</v>
      </c>
      <c r="E25" s="240">
        <v>11050</v>
      </c>
      <c r="F25" s="240">
        <v>10550</v>
      </c>
      <c r="G25" s="240">
        <v>10350</v>
      </c>
      <c r="H25" s="240">
        <v>500</v>
      </c>
      <c r="I25" s="240">
        <v>40</v>
      </c>
      <c r="J25" s="240">
        <v>11050</v>
      </c>
      <c r="K25" s="240">
        <v>11050</v>
      </c>
    </row>
    <row r="26" spans="1:11" ht="15">
      <c r="A26" s="238">
        <v>38</v>
      </c>
      <c r="B26" s="238" t="s">
        <v>565</v>
      </c>
      <c r="C26" s="229" t="s">
        <v>438</v>
      </c>
      <c r="D26" s="240">
        <v>9100</v>
      </c>
      <c r="E26" s="240">
        <v>8825</v>
      </c>
      <c r="F26" s="240">
        <v>8550</v>
      </c>
      <c r="G26" s="240">
        <v>8350</v>
      </c>
      <c r="H26" s="240">
        <v>500</v>
      </c>
      <c r="I26" s="240">
        <v>40</v>
      </c>
      <c r="J26" s="240">
        <v>8825</v>
      </c>
      <c r="K26" s="240">
        <v>8825</v>
      </c>
    </row>
    <row r="27" spans="1:11" ht="15">
      <c r="A27" s="238">
        <v>39</v>
      </c>
      <c r="B27" s="238" t="s">
        <v>565</v>
      </c>
      <c r="C27" s="229" t="s">
        <v>438</v>
      </c>
      <c r="D27" s="240">
        <v>10100</v>
      </c>
      <c r="E27" s="240">
        <v>9600</v>
      </c>
      <c r="F27" s="240">
        <v>9100</v>
      </c>
      <c r="G27" s="240">
        <v>8900</v>
      </c>
      <c r="H27" s="240">
        <v>500</v>
      </c>
      <c r="I27" s="240">
        <v>40</v>
      </c>
      <c r="J27" s="240">
        <v>9600</v>
      </c>
      <c r="K27" s="240">
        <v>9600</v>
      </c>
    </row>
    <row r="28" spans="1:11" ht="15">
      <c r="A28" s="238">
        <v>40</v>
      </c>
      <c r="B28" s="238" t="s">
        <v>565</v>
      </c>
      <c r="C28" s="229" t="s">
        <v>438</v>
      </c>
      <c r="D28" s="240">
        <v>9750</v>
      </c>
      <c r="E28" s="240">
        <v>9500</v>
      </c>
      <c r="F28" s="240">
        <v>9250</v>
      </c>
      <c r="G28" s="240">
        <v>9050</v>
      </c>
      <c r="H28" s="240">
        <v>500</v>
      </c>
      <c r="I28" s="240">
        <v>40</v>
      </c>
      <c r="J28" s="240">
        <v>9500</v>
      </c>
      <c r="K28" s="240">
        <v>9500</v>
      </c>
    </row>
    <row r="29" spans="1:11" ht="15">
      <c r="A29" s="238">
        <v>41</v>
      </c>
      <c r="B29" s="238" t="s">
        <v>565</v>
      </c>
      <c r="C29" s="229" t="s">
        <v>438</v>
      </c>
      <c r="D29" s="240">
        <v>10750</v>
      </c>
      <c r="E29" s="240">
        <v>10250</v>
      </c>
      <c r="F29" s="240">
        <v>9750</v>
      </c>
      <c r="G29" s="240">
        <v>9550</v>
      </c>
      <c r="H29" s="240">
        <v>500</v>
      </c>
      <c r="I29" s="240">
        <v>40</v>
      </c>
      <c r="J29" s="240">
        <v>10250</v>
      </c>
      <c r="K29" s="240">
        <v>10250</v>
      </c>
    </row>
    <row r="30" spans="1:11" ht="15">
      <c r="A30" s="238">
        <v>42</v>
      </c>
      <c r="B30" s="238" t="s">
        <v>565</v>
      </c>
      <c r="C30" s="229" t="s">
        <v>438</v>
      </c>
      <c r="D30" s="240">
        <v>11750</v>
      </c>
      <c r="E30" s="240">
        <v>11250</v>
      </c>
      <c r="F30" s="240">
        <v>10750</v>
      </c>
      <c r="G30" s="240">
        <v>10550</v>
      </c>
      <c r="H30" s="240">
        <v>500</v>
      </c>
      <c r="I30" s="240">
        <v>40</v>
      </c>
      <c r="J30" s="240">
        <v>11250</v>
      </c>
      <c r="K30" s="240">
        <v>11250</v>
      </c>
    </row>
    <row r="31" spans="1:11" ht="15">
      <c r="A31" s="238">
        <v>43</v>
      </c>
      <c r="B31" s="238" t="s">
        <v>565</v>
      </c>
      <c r="C31" s="229" t="s">
        <v>438</v>
      </c>
      <c r="D31" s="240">
        <v>12750</v>
      </c>
      <c r="E31" s="240">
        <v>12250</v>
      </c>
      <c r="F31" s="240">
        <v>11750</v>
      </c>
      <c r="G31" s="240">
        <v>11550</v>
      </c>
      <c r="H31" s="240">
        <v>500</v>
      </c>
      <c r="I31" s="240">
        <v>40</v>
      </c>
      <c r="J31" s="240">
        <v>12250</v>
      </c>
      <c r="K31" s="240">
        <v>12250</v>
      </c>
    </row>
    <row r="32" spans="1:11" ht="15">
      <c r="A32" s="238">
        <v>44</v>
      </c>
      <c r="B32" s="238" t="s">
        <v>566</v>
      </c>
      <c r="C32" s="229" t="s">
        <v>438</v>
      </c>
      <c r="D32" s="240">
        <v>9250</v>
      </c>
      <c r="E32" s="240">
        <v>8900</v>
      </c>
      <c r="F32" s="240">
        <v>8550</v>
      </c>
      <c r="G32" s="240">
        <v>8350</v>
      </c>
      <c r="H32" s="240">
        <v>500</v>
      </c>
      <c r="I32" s="240">
        <v>40</v>
      </c>
      <c r="J32" s="240">
        <v>8900</v>
      </c>
      <c r="K32" s="240">
        <v>8900</v>
      </c>
    </row>
    <row r="33" spans="1:11" ht="15">
      <c r="A33" s="238">
        <v>45</v>
      </c>
      <c r="B33" s="238" t="s">
        <v>566</v>
      </c>
      <c r="C33" s="229" t="s">
        <v>438</v>
      </c>
      <c r="D33" s="240">
        <v>10250</v>
      </c>
      <c r="E33" s="240">
        <v>9750</v>
      </c>
      <c r="F33" s="240">
        <v>9250</v>
      </c>
      <c r="G33" s="240">
        <v>9050</v>
      </c>
      <c r="H33" s="240">
        <v>500</v>
      </c>
      <c r="I33" s="240">
        <v>40</v>
      </c>
      <c r="J33" s="240">
        <v>9750</v>
      </c>
      <c r="K33" s="240">
        <v>9750</v>
      </c>
    </row>
    <row r="34" spans="1:11" ht="15">
      <c r="A34" s="238">
        <v>46</v>
      </c>
      <c r="B34" s="238" t="s">
        <v>566</v>
      </c>
      <c r="C34" s="229" t="s">
        <v>438</v>
      </c>
      <c r="D34" s="240">
        <v>8700</v>
      </c>
      <c r="E34" s="240">
        <v>8625</v>
      </c>
      <c r="F34" s="240">
        <v>8550</v>
      </c>
      <c r="G34" s="240">
        <v>8350</v>
      </c>
      <c r="H34" s="240">
        <v>500</v>
      </c>
      <c r="I34" s="240">
        <v>40</v>
      </c>
      <c r="J34" s="240">
        <v>8625</v>
      </c>
      <c r="K34" s="240">
        <v>8625</v>
      </c>
    </row>
    <row r="35" spans="1:11" ht="15">
      <c r="A35" s="238">
        <v>47</v>
      </c>
      <c r="B35" s="238" t="s">
        <v>566</v>
      </c>
      <c r="C35" s="229" t="s">
        <v>438</v>
      </c>
      <c r="D35" s="240">
        <v>9700</v>
      </c>
      <c r="E35" s="240">
        <v>9200</v>
      </c>
      <c r="F35" s="240">
        <v>8700</v>
      </c>
      <c r="G35" s="240">
        <v>8500</v>
      </c>
      <c r="H35" s="240">
        <v>500</v>
      </c>
      <c r="I35" s="240">
        <v>40</v>
      </c>
      <c r="J35" s="240">
        <v>9200</v>
      </c>
      <c r="K35" s="240">
        <v>9200</v>
      </c>
    </row>
    <row r="36" spans="1:11" ht="15">
      <c r="A36" s="238">
        <v>48</v>
      </c>
      <c r="B36" s="238" t="s">
        <v>566</v>
      </c>
      <c r="C36" s="229" t="s">
        <v>438</v>
      </c>
      <c r="D36" s="240">
        <v>9550</v>
      </c>
      <c r="E36" s="240">
        <v>9400</v>
      </c>
      <c r="F36" s="240">
        <v>9250</v>
      </c>
      <c r="G36" s="240">
        <v>9050</v>
      </c>
      <c r="H36" s="240">
        <v>500</v>
      </c>
      <c r="I36" s="240">
        <v>40</v>
      </c>
      <c r="J36" s="240">
        <v>9400</v>
      </c>
      <c r="K36" s="240">
        <v>9400</v>
      </c>
    </row>
    <row r="37" spans="1:11" ht="15">
      <c r="A37" s="238">
        <v>49</v>
      </c>
      <c r="B37" s="238" t="s">
        <v>566</v>
      </c>
      <c r="C37" s="229" t="s">
        <v>438</v>
      </c>
      <c r="D37" s="240">
        <v>10550</v>
      </c>
      <c r="E37" s="240">
        <v>10050</v>
      </c>
      <c r="F37" s="240">
        <v>9550</v>
      </c>
      <c r="G37" s="240">
        <v>9350</v>
      </c>
      <c r="H37" s="240">
        <v>500</v>
      </c>
      <c r="I37" s="240">
        <v>40</v>
      </c>
      <c r="J37" s="240">
        <v>10050</v>
      </c>
      <c r="K37" s="240">
        <v>10050</v>
      </c>
    </row>
    <row r="38" spans="1:11" ht="15">
      <c r="A38" s="238">
        <v>53</v>
      </c>
      <c r="B38" s="238" t="s">
        <v>567</v>
      </c>
      <c r="C38" s="229" t="s">
        <v>266</v>
      </c>
      <c r="D38" s="240">
        <v>9325</v>
      </c>
      <c r="E38" s="240">
        <v>8825</v>
      </c>
      <c r="F38" s="240">
        <v>8325</v>
      </c>
      <c r="G38" s="240">
        <v>8125</v>
      </c>
      <c r="H38" s="240">
        <v>500</v>
      </c>
      <c r="I38" s="240">
        <v>40</v>
      </c>
      <c r="J38" s="240">
        <v>8825</v>
      </c>
      <c r="K38" s="240">
        <v>8825</v>
      </c>
    </row>
    <row r="39" spans="1:11" ht="15">
      <c r="A39" s="238">
        <v>55</v>
      </c>
      <c r="B39" s="238" t="s">
        <v>568</v>
      </c>
      <c r="C39" s="229" t="s">
        <v>439</v>
      </c>
      <c r="D39" s="240">
        <v>4950</v>
      </c>
      <c r="E39" s="240">
        <v>4750</v>
      </c>
      <c r="F39" s="240">
        <v>4550</v>
      </c>
      <c r="G39" s="240">
        <v>4350</v>
      </c>
      <c r="H39" s="240">
        <v>500</v>
      </c>
      <c r="I39" s="240">
        <v>40</v>
      </c>
      <c r="J39" s="240">
        <v>4750</v>
      </c>
      <c r="K39" s="240">
        <v>4750</v>
      </c>
    </row>
    <row r="40" spans="1:11" ht="15">
      <c r="A40" s="238">
        <v>56</v>
      </c>
      <c r="B40" s="238" t="s">
        <v>568</v>
      </c>
      <c r="C40" s="229" t="s">
        <v>439</v>
      </c>
      <c r="D40" s="240">
        <v>7650</v>
      </c>
      <c r="E40" s="240">
        <v>7350</v>
      </c>
      <c r="F40" s="240">
        <v>7050</v>
      </c>
      <c r="G40" s="240">
        <v>6850</v>
      </c>
      <c r="H40" s="240">
        <v>500</v>
      </c>
      <c r="I40" s="240">
        <v>40</v>
      </c>
      <c r="J40" s="240">
        <v>7350</v>
      </c>
      <c r="K40" s="240">
        <v>7350</v>
      </c>
    </row>
    <row r="41" spans="1:11" ht="15">
      <c r="A41" s="238">
        <v>57</v>
      </c>
      <c r="B41" s="238" t="s">
        <v>568</v>
      </c>
      <c r="C41" s="229" t="s">
        <v>440</v>
      </c>
      <c r="D41" s="240">
        <v>7420</v>
      </c>
      <c r="E41" s="240">
        <v>7235</v>
      </c>
      <c r="F41" s="240">
        <v>7050</v>
      </c>
      <c r="G41" s="240">
        <v>6850</v>
      </c>
      <c r="H41" s="240">
        <v>500</v>
      </c>
      <c r="I41" s="240">
        <v>40</v>
      </c>
      <c r="J41" s="240">
        <v>7235</v>
      </c>
      <c r="K41" s="240">
        <v>7235</v>
      </c>
    </row>
    <row r="42" spans="1:11" ht="15">
      <c r="A42" s="238">
        <v>58</v>
      </c>
      <c r="B42" s="238" t="s">
        <v>568</v>
      </c>
      <c r="C42" s="229" t="s">
        <v>440</v>
      </c>
      <c r="D42" s="240">
        <v>4250</v>
      </c>
      <c r="E42" s="240">
        <v>4150</v>
      </c>
      <c r="F42" s="240">
        <v>4050</v>
      </c>
      <c r="G42" s="240">
        <v>3850</v>
      </c>
      <c r="H42" s="240">
        <v>500</v>
      </c>
      <c r="I42" s="240">
        <v>40</v>
      </c>
      <c r="J42" s="240">
        <v>4150</v>
      </c>
      <c r="K42" s="240">
        <v>4150</v>
      </c>
    </row>
    <row r="43" spans="1:11" ht="15">
      <c r="A43" s="238">
        <v>59</v>
      </c>
      <c r="B43" s="238" t="s">
        <v>568</v>
      </c>
      <c r="C43" s="229" t="s">
        <v>447</v>
      </c>
      <c r="D43" s="240">
        <v>3730</v>
      </c>
      <c r="E43" s="240">
        <v>3640</v>
      </c>
      <c r="F43" s="240">
        <v>3550</v>
      </c>
      <c r="G43" s="240">
        <v>3350</v>
      </c>
      <c r="H43" s="240">
        <v>500</v>
      </c>
      <c r="I43" s="240">
        <v>40</v>
      </c>
      <c r="J43" s="240">
        <v>3640</v>
      </c>
      <c r="K43" s="240">
        <v>3640</v>
      </c>
    </row>
    <row r="44" spans="1:11" ht="15">
      <c r="A44" s="238">
        <v>60</v>
      </c>
      <c r="B44" s="238" t="s">
        <v>568</v>
      </c>
      <c r="C44" s="229" t="s">
        <v>448</v>
      </c>
      <c r="D44" s="240">
        <v>4750</v>
      </c>
      <c r="E44" s="240">
        <v>4650</v>
      </c>
      <c r="F44" s="240">
        <v>4550</v>
      </c>
      <c r="G44" s="240">
        <v>4350</v>
      </c>
      <c r="H44" s="240">
        <v>500</v>
      </c>
      <c r="I44" s="240">
        <v>40</v>
      </c>
      <c r="J44" s="240">
        <v>4650</v>
      </c>
      <c r="K44" s="240">
        <v>4650</v>
      </c>
    </row>
    <row r="45" spans="1:11" ht="15">
      <c r="A45" s="238">
        <v>61</v>
      </c>
      <c r="B45" s="238" t="s">
        <v>568</v>
      </c>
      <c r="C45" s="229" t="s">
        <v>448</v>
      </c>
      <c r="D45" s="240">
        <v>10350</v>
      </c>
      <c r="E45" s="240">
        <v>10200</v>
      </c>
      <c r="F45" s="240">
        <v>10050</v>
      </c>
      <c r="G45" s="240">
        <v>9850</v>
      </c>
      <c r="H45" s="240">
        <v>500</v>
      </c>
      <c r="I45" s="240">
        <v>40</v>
      </c>
      <c r="J45" s="240">
        <v>10200</v>
      </c>
      <c r="K45" s="240">
        <v>10200</v>
      </c>
    </row>
    <row r="46" spans="1:11" ht="15">
      <c r="A46" s="238">
        <v>62</v>
      </c>
      <c r="B46" s="238" t="s">
        <v>568</v>
      </c>
      <c r="C46" s="229" t="s">
        <v>441</v>
      </c>
      <c r="D46" s="240">
        <v>4900</v>
      </c>
      <c r="E46" s="240">
        <v>4725</v>
      </c>
      <c r="F46" s="240">
        <v>4550</v>
      </c>
      <c r="G46" s="240">
        <v>4350</v>
      </c>
      <c r="H46" s="240">
        <v>500</v>
      </c>
      <c r="I46" s="240">
        <v>40</v>
      </c>
      <c r="J46" s="240">
        <v>4725</v>
      </c>
      <c r="K46" s="240">
        <v>4725</v>
      </c>
    </row>
    <row r="47" spans="1:11" ht="15">
      <c r="A47" s="238">
        <v>63</v>
      </c>
      <c r="B47" s="238" t="s">
        <v>568</v>
      </c>
      <c r="C47" s="229" t="s">
        <v>441</v>
      </c>
      <c r="D47" s="240">
        <v>10450</v>
      </c>
      <c r="E47" s="240">
        <v>10250</v>
      </c>
      <c r="F47" s="240">
        <v>10050</v>
      </c>
      <c r="G47" s="240">
        <v>9850</v>
      </c>
      <c r="H47" s="240">
        <v>500</v>
      </c>
      <c r="I47" s="240">
        <v>40</v>
      </c>
      <c r="J47" s="240">
        <v>10250</v>
      </c>
      <c r="K47" s="240">
        <v>10250</v>
      </c>
    </row>
    <row r="48" spans="1:11" ht="15">
      <c r="A48" s="238">
        <v>64</v>
      </c>
      <c r="B48" s="238" t="s">
        <v>568</v>
      </c>
      <c r="C48" s="229" t="s">
        <v>441</v>
      </c>
      <c r="D48" s="240">
        <v>8700</v>
      </c>
      <c r="E48" s="240">
        <v>8375</v>
      </c>
      <c r="F48" s="240">
        <v>8050</v>
      </c>
      <c r="G48" s="240">
        <v>7850</v>
      </c>
      <c r="H48" s="240">
        <v>500</v>
      </c>
      <c r="I48" s="240">
        <v>40</v>
      </c>
      <c r="J48" s="240">
        <v>8375</v>
      </c>
      <c r="K48" s="240">
        <v>8375</v>
      </c>
    </row>
    <row r="49" spans="1:11" ht="15">
      <c r="A49" s="238">
        <v>78</v>
      </c>
      <c r="B49" s="238" t="s">
        <v>569</v>
      </c>
      <c r="C49" s="229" t="s">
        <v>449</v>
      </c>
      <c r="D49" s="240">
        <v>11345</v>
      </c>
      <c r="E49" s="240">
        <v>11197.5</v>
      </c>
      <c r="F49" s="240">
        <v>11050</v>
      </c>
      <c r="G49" s="240">
        <v>10850</v>
      </c>
      <c r="H49" s="240">
        <v>500</v>
      </c>
      <c r="I49" s="240">
        <v>40</v>
      </c>
      <c r="J49" s="240">
        <v>11197.5</v>
      </c>
      <c r="K49" s="240">
        <v>11197.5</v>
      </c>
    </row>
    <row r="50" spans="1:11" ht="15">
      <c r="A50" s="238">
        <v>79</v>
      </c>
      <c r="B50" s="238" t="s">
        <v>569</v>
      </c>
      <c r="C50" s="229" t="s">
        <v>442</v>
      </c>
      <c r="D50" s="240">
        <v>8345</v>
      </c>
      <c r="E50" s="240">
        <v>8197.5</v>
      </c>
      <c r="F50" s="240">
        <v>8050</v>
      </c>
      <c r="G50" s="240">
        <v>7850</v>
      </c>
      <c r="H50" s="240">
        <v>500</v>
      </c>
      <c r="I50" s="240">
        <v>40</v>
      </c>
      <c r="J50" s="240">
        <v>8197.5</v>
      </c>
      <c r="K50" s="240">
        <v>8197.5</v>
      </c>
    </row>
    <row r="51" spans="1:11" ht="15">
      <c r="A51" s="238">
        <v>80</v>
      </c>
      <c r="B51" s="238" t="s">
        <v>570</v>
      </c>
      <c r="C51" s="229" t="s">
        <v>445</v>
      </c>
      <c r="D51" s="240">
        <v>5750</v>
      </c>
      <c r="E51" s="240">
        <v>5250</v>
      </c>
      <c r="F51" s="240">
        <v>4750</v>
      </c>
      <c r="G51" s="240">
        <v>4550</v>
      </c>
      <c r="H51" s="240">
        <v>500</v>
      </c>
      <c r="I51" s="240">
        <v>40</v>
      </c>
      <c r="J51" s="240">
        <v>5250</v>
      </c>
      <c r="K51" s="240">
        <v>5250</v>
      </c>
    </row>
    <row r="52" spans="1:11" ht="15">
      <c r="A52" s="238">
        <v>89</v>
      </c>
      <c r="B52" s="238" t="s">
        <v>571</v>
      </c>
      <c r="C52" s="229" t="s">
        <v>443</v>
      </c>
      <c r="D52" s="240">
        <v>5050</v>
      </c>
      <c r="E52" s="240">
        <v>4550</v>
      </c>
      <c r="F52" s="240">
        <v>4050</v>
      </c>
      <c r="G52" s="240">
        <v>3850</v>
      </c>
      <c r="H52" s="240">
        <v>500</v>
      </c>
      <c r="I52" s="240">
        <v>40</v>
      </c>
      <c r="J52" s="240">
        <v>4550</v>
      </c>
      <c r="K52" s="240">
        <v>4550</v>
      </c>
    </row>
    <row r="53" spans="1:11" ht="15">
      <c r="A53" s="238">
        <v>90</v>
      </c>
      <c r="B53" s="238" t="s">
        <v>571</v>
      </c>
      <c r="C53" s="229" t="s">
        <v>443</v>
      </c>
      <c r="D53" s="240">
        <v>11050</v>
      </c>
      <c r="E53" s="240">
        <v>10550</v>
      </c>
      <c r="F53" s="240">
        <v>10050</v>
      </c>
      <c r="G53" s="240">
        <v>9850</v>
      </c>
      <c r="H53" s="240">
        <v>500</v>
      </c>
      <c r="I53" s="240">
        <v>40</v>
      </c>
      <c r="J53" s="240">
        <v>10550</v>
      </c>
      <c r="K53" s="240">
        <v>10550</v>
      </c>
    </row>
    <row r="54" spans="1:11" ht="15">
      <c r="A54" s="238">
        <v>92</v>
      </c>
      <c r="B54" s="238" t="s">
        <v>571</v>
      </c>
      <c r="C54" s="229" t="s">
        <v>444</v>
      </c>
      <c r="D54" s="240">
        <v>10050</v>
      </c>
      <c r="E54" s="240">
        <v>9550</v>
      </c>
      <c r="F54" s="240">
        <v>9050</v>
      </c>
      <c r="G54" s="240">
        <v>8850</v>
      </c>
      <c r="H54" s="240">
        <v>500</v>
      </c>
      <c r="I54" s="240">
        <v>40</v>
      </c>
      <c r="J54" s="240">
        <v>9550</v>
      </c>
      <c r="K54" s="240">
        <v>9550</v>
      </c>
    </row>
    <row r="55" spans="1:11" ht="15">
      <c r="A55" s="238">
        <v>93</v>
      </c>
      <c r="B55" s="238" t="s">
        <v>571</v>
      </c>
      <c r="C55" s="229" t="s">
        <v>450</v>
      </c>
      <c r="D55" s="240">
        <v>7100</v>
      </c>
      <c r="E55" s="240">
        <v>6825</v>
      </c>
      <c r="F55" s="240">
        <v>6550</v>
      </c>
      <c r="G55" s="240">
        <v>6350</v>
      </c>
      <c r="H55" s="240">
        <v>500</v>
      </c>
      <c r="I55" s="240">
        <v>40</v>
      </c>
      <c r="J55" s="240">
        <v>6825</v>
      </c>
      <c r="K55" s="240">
        <v>6825</v>
      </c>
    </row>
    <row r="56" spans="1:11" ht="15">
      <c r="A56" s="238">
        <v>96</v>
      </c>
      <c r="B56" s="238" t="s">
        <v>571</v>
      </c>
      <c r="C56" s="229" t="s">
        <v>453</v>
      </c>
      <c r="D56" s="240">
        <v>5900</v>
      </c>
      <c r="E56" s="240">
        <v>5475</v>
      </c>
      <c r="F56" s="240">
        <v>5050</v>
      </c>
      <c r="G56" s="240">
        <v>4850</v>
      </c>
      <c r="H56" s="240">
        <v>500</v>
      </c>
      <c r="I56" s="240">
        <v>40</v>
      </c>
      <c r="J56" s="240">
        <v>5475</v>
      </c>
      <c r="K56" s="240">
        <v>5475</v>
      </c>
    </row>
    <row r="57" spans="1:11" ht="15">
      <c r="A57" s="238">
        <v>101</v>
      </c>
      <c r="B57" s="238" t="s">
        <v>572</v>
      </c>
      <c r="C57" s="229" t="s">
        <v>449</v>
      </c>
      <c r="D57" s="240">
        <v>11600</v>
      </c>
      <c r="E57" s="240">
        <v>11325</v>
      </c>
      <c r="F57" s="240">
        <v>11050</v>
      </c>
      <c r="G57" s="240">
        <v>10850</v>
      </c>
      <c r="H57" s="240">
        <v>500</v>
      </c>
      <c r="I57" s="240">
        <v>40</v>
      </c>
      <c r="J57" s="240">
        <v>11325</v>
      </c>
      <c r="K57" s="240">
        <v>11325</v>
      </c>
    </row>
    <row r="58" spans="1:11" ht="15">
      <c r="A58" s="238">
        <v>109</v>
      </c>
      <c r="B58" s="238" t="s">
        <v>573</v>
      </c>
      <c r="C58" s="229" t="s">
        <v>438</v>
      </c>
      <c r="D58" s="240">
        <v>9680</v>
      </c>
      <c r="E58" s="240">
        <v>9465</v>
      </c>
      <c r="F58" s="240">
        <v>9250</v>
      </c>
      <c r="G58" s="240">
        <v>9050</v>
      </c>
      <c r="H58" s="240">
        <v>500</v>
      </c>
      <c r="I58" s="240">
        <v>40</v>
      </c>
      <c r="J58" s="240">
        <v>9465</v>
      </c>
      <c r="K58" s="240">
        <v>9465</v>
      </c>
    </row>
    <row r="59" spans="1:11" ht="15">
      <c r="A59" s="238">
        <v>110</v>
      </c>
      <c r="B59" s="238" t="s">
        <v>573</v>
      </c>
      <c r="C59" s="229" t="s">
        <v>438</v>
      </c>
      <c r="D59" s="240">
        <v>6980</v>
      </c>
      <c r="E59" s="240">
        <v>6815</v>
      </c>
      <c r="F59" s="240">
        <v>6650</v>
      </c>
      <c r="G59" s="240">
        <v>6450</v>
      </c>
      <c r="H59" s="240">
        <v>500</v>
      </c>
      <c r="I59" s="240">
        <v>40</v>
      </c>
      <c r="J59" s="240">
        <v>6815</v>
      </c>
      <c r="K59" s="240">
        <v>6815</v>
      </c>
    </row>
    <row r="60" spans="1:11" ht="15">
      <c r="A60" s="238">
        <v>111</v>
      </c>
      <c r="B60" s="238" t="s">
        <v>573</v>
      </c>
      <c r="C60" s="229" t="s">
        <v>438</v>
      </c>
      <c r="D60" s="240">
        <v>4410</v>
      </c>
      <c r="E60" s="240">
        <v>4280</v>
      </c>
      <c r="F60" s="240">
        <v>4150</v>
      </c>
      <c r="G60" s="240">
        <v>3950</v>
      </c>
      <c r="H60" s="240">
        <v>500</v>
      </c>
      <c r="I60" s="240">
        <v>40</v>
      </c>
      <c r="J60" s="240">
        <v>4280</v>
      </c>
      <c r="K60" s="240">
        <v>4280</v>
      </c>
    </row>
    <row r="61" spans="1:11" ht="15">
      <c r="A61" s="238">
        <v>114</v>
      </c>
      <c r="B61" s="238" t="s">
        <v>574</v>
      </c>
      <c r="C61" s="229" t="s">
        <v>454</v>
      </c>
      <c r="D61" s="240">
        <v>9580</v>
      </c>
      <c r="E61" s="240">
        <v>9315</v>
      </c>
      <c r="F61" s="240">
        <v>9050</v>
      </c>
      <c r="G61" s="240">
        <v>8850</v>
      </c>
      <c r="H61" s="240">
        <v>500</v>
      </c>
      <c r="I61" s="240">
        <v>40</v>
      </c>
      <c r="J61" s="240">
        <v>9315</v>
      </c>
      <c r="K61" s="240">
        <v>9315</v>
      </c>
    </row>
    <row r="62" spans="1:11" ht="15">
      <c r="A62" s="238">
        <v>116</v>
      </c>
      <c r="B62" s="238" t="s">
        <v>575</v>
      </c>
      <c r="C62" s="229" t="s">
        <v>445</v>
      </c>
      <c r="D62" s="240">
        <v>5050</v>
      </c>
      <c r="E62" s="240">
        <v>4550</v>
      </c>
      <c r="F62" s="240">
        <v>4050</v>
      </c>
      <c r="G62" s="240">
        <v>3850</v>
      </c>
      <c r="H62" s="240">
        <v>500</v>
      </c>
      <c r="I62" s="240">
        <v>40</v>
      </c>
      <c r="J62" s="240">
        <v>4550</v>
      </c>
      <c r="K62" s="240">
        <v>4550</v>
      </c>
    </row>
    <row r="63" spans="1:11" ht="15">
      <c r="A63" s="238">
        <v>117</v>
      </c>
      <c r="B63" s="238" t="s">
        <v>575</v>
      </c>
      <c r="C63" s="229" t="s">
        <v>445</v>
      </c>
      <c r="D63" s="240">
        <v>8850</v>
      </c>
      <c r="E63" s="240">
        <v>8450</v>
      </c>
      <c r="F63" s="240">
        <v>8050</v>
      </c>
      <c r="G63" s="240">
        <v>7850</v>
      </c>
      <c r="H63" s="240">
        <v>500</v>
      </c>
      <c r="I63" s="240">
        <v>40</v>
      </c>
      <c r="J63" s="240">
        <v>8450</v>
      </c>
      <c r="K63" s="240">
        <v>8450</v>
      </c>
    </row>
    <row r="64" spans="1:11" ht="15">
      <c r="A64" s="238">
        <v>118</v>
      </c>
      <c r="B64" s="238" t="s">
        <v>575</v>
      </c>
      <c r="C64" s="229" t="s">
        <v>445</v>
      </c>
      <c r="D64" s="240">
        <v>9850</v>
      </c>
      <c r="E64" s="240">
        <v>9350</v>
      </c>
      <c r="F64" s="240">
        <v>8850</v>
      </c>
      <c r="G64" s="240">
        <v>8650</v>
      </c>
      <c r="H64" s="240">
        <v>500</v>
      </c>
      <c r="I64" s="240">
        <v>40</v>
      </c>
      <c r="J64" s="240">
        <v>9350</v>
      </c>
      <c r="K64" s="240">
        <v>9350</v>
      </c>
    </row>
    <row r="65" spans="1:11" ht="15">
      <c r="A65" s="238">
        <v>119</v>
      </c>
      <c r="B65" s="238" t="s">
        <v>575</v>
      </c>
      <c r="C65" s="229" t="s">
        <v>445</v>
      </c>
      <c r="D65" s="240">
        <v>10850</v>
      </c>
      <c r="E65" s="240">
        <v>10350</v>
      </c>
      <c r="F65" s="240">
        <v>9850</v>
      </c>
      <c r="G65" s="240">
        <v>9650</v>
      </c>
      <c r="H65" s="240">
        <v>500</v>
      </c>
      <c r="I65" s="240">
        <v>40</v>
      </c>
      <c r="J65" s="240">
        <v>10350</v>
      </c>
      <c r="K65" s="240">
        <v>10350</v>
      </c>
    </row>
    <row r="66" spans="1:11" ht="15">
      <c r="A66" s="238">
        <v>120</v>
      </c>
      <c r="B66" s="238" t="s">
        <v>575</v>
      </c>
      <c r="C66" s="229" t="s">
        <v>445</v>
      </c>
      <c r="D66" s="240">
        <v>12750</v>
      </c>
      <c r="E66" s="240">
        <v>12400</v>
      </c>
      <c r="F66" s="240">
        <v>12050</v>
      </c>
      <c r="G66" s="240">
        <v>11850</v>
      </c>
      <c r="H66" s="240">
        <v>500</v>
      </c>
      <c r="I66" s="240">
        <v>40</v>
      </c>
      <c r="J66" s="240">
        <v>12400</v>
      </c>
      <c r="K66" s="240">
        <v>12400</v>
      </c>
    </row>
    <row r="67" spans="1:11" ht="15">
      <c r="A67" s="238">
        <v>121</v>
      </c>
      <c r="B67" s="238" t="s">
        <v>575</v>
      </c>
      <c r="C67" s="229" t="s">
        <v>445</v>
      </c>
      <c r="D67" s="240">
        <v>13750</v>
      </c>
      <c r="E67" s="240">
        <v>13250</v>
      </c>
      <c r="F67" s="240">
        <v>12750</v>
      </c>
      <c r="G67" s="240">
        <v>12550</v>
      </c>
      <c r="H67" s="240">
        <v>500</v>
      </c>
      <c r="I67" s="240">
        <v>40</v>
      </c>
      <c r="J67" s="240">
        <v>13250</v>
      </c>
      <c r="K67" s="240">
        <v>13250</v>
      </c>
    </row>
    <row r="68" spans="1:11" ht="15">
      <c r="A68" s="238">
        <v>122</v>
      </c>
      <c r="B68" s="238" t="s">
        <v>575</v>
      </c>
      <c r="C68" s="229" t="s">
        <v>445</v>
      </c>
      <c r="D68" s="240">
        <v>14750</v>
      </c>
      <c r="E68" s="240">
        <v>14250</v>
      </c>
      <c r="F68" s="240">
        <v>13750</v>
      </c>
      <c r="G68" s="240">
        <v>13550</v>
      </c>
      <c r="H68" s="240">
        <v>500</v>
      </c>
      <c r="I68" s="240">
        <v>40</v>
      </c>
      <c r="J68" s="240">
        <v>14250</v>
      </c>
      <c r="K68" s="240">
        <v>14250</v>
      </c>
    </row>
    <row r="69" spans="1:11" ht="15">
      <c r="A69" s="238">
        <v>123</v>
      </c>
      <c r="B69" s="238" t="s">
        <v>575</v>
      </c>
      <c r="C69" s="229" t="s">
        <v>445</v>
      </c>
      <c r="D69" s="240">
        <v>15750</v>
      </c>
      <c r="E69" s="240">
        <v>15250</v>
      </c>
      <c r="F69" s="240">
        <v>14750</v>
      </c>
      <c r="G69" s="240">
        <v>14550</v>
      </c>
      <c r="H69" s="240">
        <v>500</v>
      </c>
      <c r="I69" s="240">
        <v>40</v>
      </c>
      <c r="J69" s="240">
        <v>15250</v>
      </c>
      <c r="K69" s="240">
        <v>15250</v>
      </c>
    </row>
    <row r="70" spans="1:11" ht="15">
      <c r="A70" s="238">
        <v>134</v>
      </c>
      <c r="B70" s="238" t="s">
        <v>576</v>
      </c>
      <c r="C70" s="229" t="s">
        <v>453</v>
      </c>
      <c r="D70" s="240">
        <v>7550</v>
      </c>
      <c r="E70" s="240">
        <v>7300</v>
      </c>
      <c r="F70" s="240">
        <v>7050</v>
      </c>
      <c r="G70" s="240">
        <v>6850</v>
      </c>
      <c r="H70" s="240">
        <v>500</v>
      </c>
      <c r="I70" s="240">
        <v>40</v>
      </c>
      <c r="J70" s="240">
        <v>7300</v>
      </c>
      <c r="K70" s="240">
        <v>7300</v>
      </c>
    </row>
    <row r="71" spans="1:11" ht="15">
      <c r="A71" s="238">
        <v>142</v>
      </c>
      <c r="B71" s="238" t="s">
        <v>577</v>
      </c>
      <c r="C71" s="229" t="s">
        <v>446</v>
      </c>
      <c r="D71" s="240">
        <v>7090</v>
      </c>
      <c r="E71" s="240">
        <v>7070</v>
      </c>
      <c r="F71" s="240">
        <v>7050</v>
      </c>
      <c r="G71" s="240">
        <v>6850</v>
      </c>
      <c r="H71" s="240">
        <v>500</v>
      </c>
      <c r="I71" s="240">
        <v>40</v>
      </c>
      <c r="J71" s="240">
        <v>7070</v>
      </c>
      <c r="K71" s="240">
        <v>7070</v>
      </c>
    </row>
    <row r="72" spans="1:11" ht="15">
      <c r="A72" s="238">
        <v>143</v>
      </c>
      <c r="B72" s="238" t="s">
        <v>578</v>
      </c>
      <c r="C72" s="229" t="s">
        <v>451</v>
      </c>
      <c r="D72" s="240">
        <v>5350</v>
      </c>
      <c r="E72" s="240">
        <v>4950</v>
      </c>
      <c r="F72" s="240">
        <v>4550</v>
      </c>
      <c r="G72" s="240">
        <v>4350</v>
      </c>
      <c r="H72" s="240">
        <v>500</v>
      </c>
      <c r="I72" s="240">
        <v>40</v>
      </c>
      <c r="J72" s="240">
        <v>4950</v>
      </c>
      <c r="K72" s="240">
        <v>4950</v>
      </c>
    </row>
    <row r="73" spans="1:11" ht="15">
      <c r="A73" s="238">
        <v>151</v>
      </c>
      <c r="B73" s="238" t="s">
        <v>579</v>
      </c>
      <c r="C73" s="229" t="s">
        <v>438</v>
      </c>
      <c r="D73" s="240">
        <v>6250</v>
      </c>
      <c r="E73" s="240">
        <v>5900</v>
      </c>
      <c r="F73" s="240">
        <v>5550</v>
      </c>
      <c r="G73" s="240">
        <v>5350</v>
      </c>
      <c r="H73" s="240">
        <v>500</v>
      </c>
      <c r="I73" s="240">
        <v>40</v>
      </c>
      <c r="J73" s="240">
        <v>5900</v>
      </c>
      <c r="K73" s="240">
        <v>5900</v>
      </c>
    </row>
    <row r="74" spans="1:11" ht="15">
      <c r="A74" s="357"/>
      <c r="B74" s="358"/>
      <c r="C74" s="358"/>
      <c r="D74" s="358"/>
      <c r="E74" s="358"/>
      <c r="F74" s="358"/>
      <c r="G74" s="358"/>
      <c r="H74" s="358"/>
      <c r="I74" s="358"/>
      <c r="J74" s="358"/>
      <c r="K74" s="359"/>
    </row>
    <row r="75" spans="1:12" ht="15">
      <c r="A75" s="347" t="s">
        <v>455</v>
      </c>
      <c r="B75" s="348"/>
      <c r="C75" s="349"/>
      <c r="D75" s="240">
        <f aca="true" t="shared" si="0" ref="D75:K75">AVERAGE(D8:D73)</f>
        <v>8590.90909090909</v>
      </c>
      <c r="E75" s="240">
        <f t="shared" si="0"/>
        <v>8264.10606060606</v>
      </c>
      <c r="F75" s="240">
        <f t="shared" si="0"/>
        <v>7937.30303030303</v>
      </c>
      <c r="G75" s="240">
        <f t="shared" si="0"/>
        <v>7737.30303030303</v>
      </c>
      <c r="H75" s="240">
        <f t="shared" si="0"/>
        <v>500</v>
      </c>
      <c r="I75" s="240">
        <f t="shared" si="0"/>
        <v>40</v>
      </c>
      <c r="J75" s="240">
        <f t="shared" si="0"/>
        <v>8264.10606060606</v>
      </c>
      <c r="K75" s="240">
        <f t="shared" si="0"/>
        <v>8264.10606060606</v>
      </c>
      <c r="L75" s="40" t="s">
        <v>582</v>
      </c>
    </row>
    <row r="76" spans="1:12" ht="15">
      <c r="A76" s="347" t="s">
        <v>456</v>
      </c>
      <c r="B76" s="348"/>
      <c r="C76" s="349"/>
      <c r="D76" s="240">
        <f aca="true" t="shared" si="1" ref="D76:K76">MEDIAN(D8:D73)</f>
        <v>9287.5</v>
      </c>
      <c r="E76" s="240">
        <f t="shared" si="1"/>
        <v>8862.5</v>
      </c>
      <c r="F76" s="240">
        <f t="shared" si="1"/>
        <v>8550</v>
      </c>
      <c r="G76" s="240">
        <f t="shared" si="1"/>
        <v>8350</v>
      </c>
      <c r="H76" s="240">
        <f t="shared" si="1"/>
        <v>500</v>
      </c>
      <c r="I76" s="240">
        <f t="shared" si="1"/>
        <v>40</v>
      </c>
      <c r="J76" s="240">
        <f t="shared" si="1"/>
        <v>8862.5</v>
      </c>
      <c r="K76" s="240">
        <f t="shared" si="1"/>
        <v>8862.5</v>
      </c>
      <c r="L76" s="40" t="s">
        <v>582</v>
      </c>
    </row>
    <row r="77" spans="1:12" ht="15">
      <c r="A77" s="347" t="s">
        <v>458</v>
      </c>
      <c r="B77" s="348"/>
      <c r="C77" s="349"/>
      <c r="D77" s="240">
        <f aca="true" t="shared" si="2" ref="D77:K77">MAX(D8:D73)</f>
        <v>15750</v>
      </c>
      <c r="E77" s="240">
        <f t="shared" si="2"/>
        <v>15250</v>
      </c>
      <c r="F77" s="240">
        <f t="shared" si="2"/>
        <v>14750</v>
      </c>
      <c r="G77" s="240">
        <f t="shared" si="2"/>
        <v>14550</v>
      </c>
      <c r="H77" s="240">
        <f t="shared" si="2"/>
        <v>500</v>
      </c>
      <c r="I77" s="240">
        <f t="shared" si="2"/>
        <v>40</v>
      </c>
      <c r="J77" s="240">
        <f t="shared" si="2"/>
        <v>15250</v>
      </c>
      <c r="K77" s="240">
        <f t="shared" si="2"/>
        <v>15250</v>
      </c>
      <c r="L77" s="40" t="s">
        <v>582</v>
      </c>
    </row>
    <row r="78" spans="1:12" ht="15">
      <c r="A78" s="347" t="s">
        <v>457</v>
      </c>
      <c r="B78" s="348"/>
      <c r="C78" s="349"/>
      <c r="D78" s="240">
        <f aca="true" t="shared" si="3" ref="D78:K78">MIN(D8:D73)</f>
        <v>3181</v>
      </c>
      <c r="E78" s="240">
        <f t="shared" si="3"/>
        <v>3115.5</v>
      </c>
      <c r="F78" s="240">
        <f t="shared" si="3"/>
        <v>3050</v>
      </c>
      <c r="G78" s="240">
        <f t="shared" si="3"/>
        <v>2850</v>
      </c>
      <c r="H78" s="240">
        <f t="shared" si="3"/>
        <v>500</v>
      </c>
      <c r="I78" s="240">
        <f t="shared" si="3"/>
        <v>40</v>
      </c>
      <c r="J78" s="240">
        <f t="shared" si="3"/>
        <v>3115.5</v>
      </c>
      <c r="K78" s="240">
        <f t="shared" si="3"/>
        <v>3115.5</v>
      </c>
      <c r="L78" s="40" t="s">
        <v>582</v>
      </c>
    </row>
    <row r="79" spans="1:12" ht="15">
      <c r="A79" s="360">
        <v>0.1</v>
      </c>
      <c r="B79" s="361"/>
      <c r="C79" s="362"/>
      <c r="D79" s="240">
        <f aca="true" t="shared" si="4" ref="D79:K79">PERCENTILE(D8:D73,0.1)</f>
        <v>4822.5</v>
      </c>
      <c r="E79" s="240">
        <f t="shared" si="4"/>
        <v>4550</v>
      </c>
      <c r="F79" s="240">
        <f t="shared" si="4"/>
        <v>4265</v>
      </c>
      <c r="G79" s="240">
        <f t="shared" si="4"/>
        <v>4065</v>
      </c>
      <c r="H79" s="240">
        <f t="shared" si="4"/>
        <v>500</v>
      </c>
      <c r="I79" s="240">
        <f t="shared" si="4"/>
        <v>40</v>
      </c>
      <c r="J79" s="240">
        <f t="shared" si="4"/>
        <v>4550</v>
      </c>
      <c r="K79" s="240">
        <f t="shared" si="4"/>
        <v>4550</v>
      </c>
      <c r="L79" s="40" t="s">
        <v>582</v>
      </c>
    </row>
    <row r="80" spans="1:12" ht="15">
      <c r="A80" s="360">
        <v>0.25</v>
      </c>
      <c r="B80" s="361"/>
      <c r="C80" s="362"/>
      <c r="D80" s="240">
        <f aca="true" t="shared" si="5" ref="D80:K80">PERCENTILE(D8:D73,0.25)</f>
        <v>5787.5</v>
      </c>
      <c r="E80" s="240">
        <f t="shared" si="5"/>
        <v>5328.75</v>
      </c>
      <c r="F80" s="240">
        <f t="shared" si="5"/>
        <v>5107.5</v>
      </c>
      <c r="G80" s="240">
        <f t="shared" si="5"/>
        <v>4907.5</v>
      </c>
      <c r="H80" s="240">
        <f t="shared" si="5"/>
        <v>500</v>
      </c>
      <c r="I80" s="240">
        <f t="shared" si="5"/>
        <v>40</v>
      </c>
      <c r="J80" s="240">
        <f t="shared" si="5"/>
        <v>5328.75</v>
      </c>
      <c r="K80" s="240">
        <f t="shared" si="5"/>
        <v>5328.75</v>
      </c>
      <c r="L80" s="40" t="s">
        <v>582</v>
      </c>
    </row>
    <row r="81" spans="1:12" ht="15">
      <c r="A81" s="360">
        <v>0.75</v>
      </c>
      <c r="B81" s="361"/>
      <c r="C81" s="362"/>
      <c r="D81" s="240">
        <f aca="true" t="shared" si="6" ref="D81:K81">PERCENTILE(D8:D73,0.75)</f>
        <v>10525</v>
      </c>
      <c r="E81" s="240">
        <f t="shared" si="6"/>
        <v>10050</v>
      </c>
      <c r="F81" s="240">
        <f t="shared" si="6"/>
        <v>9550</v>
      </c>
      <c r="G81" s="240">
        <f t="shared" si="6"/>
        <v>9350</v>
      </c>
      <c r="H81" s="240">
        <f t="shared" si="6"/>
        <v>500</v>
      </c>
      <c r="I81" s="240">
        <f t="shared" si="6"/>
        <v>40</v>
      </c>
      <c r="J81" s="240">
        <f t="shared" si="6"/>
        <v>10050</v>
      </c>
      <c r="K81" s="240">
        <f t="shared" si="6"/>
        <v>10050</v>
      </c>
      <c r="L81" s="40" t="s">
        <v>582</v>
      </c>
    </row>
    <row r="82" spans="1:12" ht="15">
      <c r="A82" s="360">
        <v>0.9</v>
      </c>
      <c r="B82" s="361"/>
      <c r="C82" s="362"/>
      <c r="D82" s="240">
        <f aca="true" t="shared" si="7" ref="D82:K82">PERCENTILE(D8:D73,0.9)</f>
        <v>11575</v>
      </c>
      <c r="E82" s="240">
        <f t="shared" si="7"/>
        <v>11223.75</v>
      </c>
      <c r="F82" s="240">
        <f t="shared" si="7"/>
        <v>10900</v>
      </c>
      <c r="G82" s="240">
        <f t="shared" si="7"/>
        <v>10700</v>
      </c>
      <c r="H82" s="240">
        <f t="shared" si="7"/>
        <v>500</v>
      </c>
      <c r="I82" s="240">
        <f t="shared" si="7"/>
        <v>40</v>
      </c>
      <c r="J82" s="240">
        <f t="shared" si="7"/>
        <v>11223.75</v>
      </c>
      <c r="K82" s="240">
        <f t="shared" si="7"/>
        <v>11223.75</v>
      </c>
      <c r="L82" s="40" t="s">
        <v>582</v>
      </c>
    </row>
    <row r="83" spans="1:12" ht="15">
      <c r="A83" s="355"/>
      <c r="B83" s="356"/>
      <c r="C83" s="356"/>
      <c r="D83" s="356"/>
      <c r="E83" s="356"/>
      <c r="F83" s="356"/>
      <c r="G83" s="356"/>
      <c r="H83" s="356"/>
      <c r="I83" s="356"/>
      <c r="J83" s="356"/>
      <c r="K83" s="356"/>
      <c r="L83" s="356"/>
    </row>
    <row r="84" spans="1:12" ht="15">
      <c r="A84" s="347" t="s">
        <v>455</v>
      </c>
      <c r="B84" s="348"/>
      <c r="C84" s="349"/>
      <c r="D84" s="242">
        <f>CONVERT(D75,"ft","m")</f>
        <v>2618.5090909090904</v>
      </c>
      <c r="E84" s="242">
        <f>CONVERT(E75,"ft","m")</f>
        <v>2518.899527272727</v>
      </c>
      <c r="F84" s="242">
        <f aca="true" t="shared" si="8" ref="F84:K91">CONVERT(F75,"ft","m")</f>
        <v>2419.2899636363636</v>
      </c>
      <c r="G84" s="242">
        <f t="shared" si="8"/>
        <v>2358.3299636363636</v>
      </c>
      <c r="H84" s="242">
        <f t="shared" si="8"/>
        <v>152.4</v>
      </c>
      <c r="I84" s="242">
        <f t="shared" si="8"/>
        <v>12.192</v>
      </c>
      <c r="J84" s="242">
        <f t="shared" si="8"/>
        <v>2518.899527272727</v>
      </c>
      <c r="K84" s="242">
        <f t="shared" si="8"/>
        <v>2518.899527272727</v>
      </c>
      <c r="L84" s="40" t="s">
        <v>581</v>
      </c>
    </row>
    <row r="85" spans="1:12" ht="15">
      <c r="A85" s="347" t="s">
        <v>456</v>
      </c>
      <c r="B85" s="348"/>
      <c r="C85" s="349"/>
      <c r="D85" s="243">
        <f aca="true" t="shared" si="9" ref="D85:E91">CONVERT(D76,"ft","m")</f>
        <v>2830.83</v>
      </c>
      <c r="E85" s="243">
        <f t="shared" si="9"/>
        <v>2701.29</v>
      </c>
      <c r="F85" s="243">
        <f t="shared" si="8"/>
        <v>2606.04</v>
      </c>
      <c r="G85" s="243">
        <f t="shared" si="8"/>
        <v>2545.08</v>
      </c>
      <c r="H85" s="243">
        <f t="shared" si="8"/>
        <v>152.4</v>
      </c>
      <c r="I85" s="243">
        <f t="shared" si="8"/>
        <v>12.192</v>
      </c>
      <c r="J85" s="243">
        <f t="shared" si="8"/>
        <v>2701.29</v>
      </c>
      <c r="K85" s="243">
        <f t="shared" si="8"/>
        <v>2701.29</v>
      </c>
      <c r="L85" s="40" t="s">
        <v>581</v>
      </c>
    </row>
    <row r="86" spans="1:12" ht="15">
      <c r="A86" s="347" t="s">
        <v>458</v>
      </c>
      <c r="B86" s="348"/>
      <c r="C86" s="349"/>
      <c r="D86" s="241">
        <f t="shared" si="9"/>
        <v>4800.6</v>
      </c>
      <c r="E86" s="241">
        <f t="shared" si="9"/>
        <v>4648.2</v>
      </c>
      <c r="F86" s="241">
        <f t="shared" si="8"/>
        <v>4495.8</v>
      </c>
      <c r="G86" s="241">
        <f t="shared" si="8"/>
        <v>4434.84</v>
      </c>
      <c r="H86" s="241">
        <f t="shared" si="8"/>
        <v>152.4</v>
      </c>
      <c r="I86" s="241">
        <f t="shared" si="8"/>
        <v>12.192</v>
      </c>
      <c r="J86" s="241">
        <f t="shared" si="8"/>
        <v>4648.2</v>
      </c>
      <c r="K86" s="241">
        <f t="shared" si="8"/>
        <v>4648.2</v>
      </c>
      <c r="L86" s="40" t="s">
        <v>581</v>
      </c>
    </row>
    <row r="87" spans="1:12" ht="15">
      <c r="A87" s="347" t="s">
        <v>457</v>
      </c>
      <c r="B87" s="348"/>
      <c r="C87" s="349"/>
      <c r="D87" s="241">
        <f t="shared" si="9"/>
        <v>969.5688</v>
      </c>
      <c r="E87" s="241">
        <f t="shared" si="9"/>
        <v>949.6044</v>
      </c>
      <c r="F87" s="241">
        <f t="shared" si="8"/>
        <v>929.64</v>
      </c>
      <c r="G87" s="241">
        <f t="shared" si="8"/>
        <v>868.68</v>
      </c>
      <c r="H87" s="241">
        <f t="shared" si="8"/>
        <v>152.4</v>
      </c>
      <c r="I87" s="241">
        <f t="shared" si="8"/>
        <v>12.192</v>
      </c>
      <c r="J87" s="241">
        <f t="shared" si="8"/>
        <v>949.6044</v>
      </c>
      <c r="K87" s="241">
        <f t="shared" si="8"/>
        <v>949.6044</v>
      </c>
      <c r="L87" s="40" t="s">
        <v>581</v>
      </c>
    </row>
    <row r="88" spans="1:12" ht="15">
      <c r="A88" s="360">
        <v>0.1</v>
      </c>
      <c r="B88" s="361"/>
      <c r="C88" s="362"/>
      <c r="D88" s="242">
        <f>CONVERT(D79,"ft","m")</f>
        <v>1469.898</v>
      </c>
      <c r="E88" s="242">
        <f t="shared" si="9"/>
        <v>1386.84</v>
      </c>
      <c r="F88" s="242">
        <f t="shared" si="8"/>
        <v>1299.972</v>
      </c>
      <c r="G88" s="242">
        <f t="shared" si="8"/>
        <v>1239.012</v>
      </c>
      <c r="H88" s="242">
        <f t="shared" si="8"/>
        <v>152.4</v>
      </c>
      <c r="I88" s="242">
        <f t="shared" si="8"/>
        <v>12.192</v>
      </c>
      <c r="J88" s="242">
        <f t="shared" si="8"/>
        <v>1386.84</v>
      </c>
      <c r="K88" s="242">
        <f t="shared" si="8"/>
        <v>1386.84</v>
      </c>
      <c r="L88" s="40" t="s">
        <v>581</v>
      </c>
    </row>
    <row r="89" spans="1:12" ht="15">
      <c r="A89" s="360">
        <v>0.25</v>
      </c>
      <c r="B89" s="361"/>
      <c r="C89" s="362"/>
      <c r="D89" s="241">
        <f t="shared" si="9"/>
        <v>1764.03</v>
      </c>
      <c r="E89" s="241">
        <f t="shared" si="9"/>
        <v>1624.203</v>
      </c>
      <c r="F89" s="241">
        <f t="shared" si="8"/>
        <v>1556.766</v>
      </c>
      <c r="G89" s="241">
        <f t="shared" si="8"/>
        <v>1495.806</v>
      </c>
      <c r="H89" s="241">
        <f t="shared" si="8"/>
        <v>152.4</v>
      </c>
      <c r="I89" s="241">
        <f t="shared" si="8"/>
        <v>12.192</v>
      </c>
      <c r="J89" s="241">
        <f t="shared" si="8"/>
        <v>1624.203</v>
      </c>
      <c r="K89" s="241">
        <f t="shared" si="8"/>
        <v>1624.203</v>
      </c>
      <c r="L89" s="40" t="s">
        <v>581</v>
      </c>
    </row>
    <row r="90" spans="1:12" ht="15">
      <c r="A90" s="360">
        <v>0.75</v>
      </c>
      <c r="B90" s="361"/>
      <c r="C90" s="362"/>
      <c r="D90" s="241">
        <f t="shared" si="9"/>
        <v>3208.02</v>
      </c>
      <c r="E90" s="241">
        <f t="shared" si="9"/>
        <v>3063.24</v>
      </c>
      <c r="F90" s="241">
        <f t="shared" si="8"/>
        <v>2910.84</v>
      </c>
      <c r="G90" s="241">
        <f t="shared" si="8"/>
        <v>2849.88</v>
      </c>
      <c r="H90" s="241">
        <f t="shared" si="8"/>
        <v>152.4</v>
      </c>
      <c r="I90" s="241">
        <f t="shared" si="8"/>
        <v>12.192</v>
      </c>
      <c r="J90" s="241">
        <f t="shared" si="8"/>
        <v>3063.24</v>
      </c>
      <c r="K90" s="241">
        <f t="shared" si="8"/>
        <v>3063.24</v>
      </c>
      <c r="L90" s="40" t="s">
        <v>581</v>
      </c>
    </row>
    <row r="91" spans="1:12" ht="15">
      <c r="A91" s="360">
        <v>0.9</v>
      </c>
      <c r="B91" s="361"/>
      <c r="C91" s="362"/>
      <c r="D91" s="242">
        <f t="shared" si="9"/>
        <v>3528.06</v>
      </c>
      <c r="E91" s="242">
        <f t="shared" si="9"/>
        <v>3420.999</v>
      </c>
      <c r="F91" s="242">
        <f t="shared" si="8"/>
        <v>3322.32</v>
      </c>
      <c r="G91" s="242">
        <f t="shared" si="8"/>
        <v>3261.36</v>
      </c>
      <c r="H91" s="242">
        <f t="shared" si="8"/>
        <v>152.4</v>
      </c>
      <c r="I91" s="242">
        <f t="shared" si="8"/>
        <v>12.192</v>
      </c>
      <c r="J91" s="242">
        <f t="shared" si="8"/>
        <v>3420.999</v>
      </c>
      <c r="K91" s="242">
        <f t="shared" si="8"/>
        <v>3420.999</v>
      </c>
      <c r="L91" s="40" t="s">
        <v>581</v>
      </c>
    </row>
    <row r="94" spans="4:11" ht="15">
      <c r="D94" s="225"/>
      <c r="E94" s="225"/>
      <c r="F94" s="225"/>
      <c r="G94" s="225"/>
      <c r="H94" s="225"/>
      <c r="I94" s="225"/>
      <c r="J94" s="225"/>
      <c r="K94" s="225"/>
    </row>
    <row r="95" spans="4:11" ht="15">
      <c r="D95" s="225"/>
      <c r="E95" s="225"/>
      <c r="F95" s="225"/>
      <c r="G95" s="225"/>
      <c r="H95" s="225"/>
      <c r="I95" s="225"/>
      <c r="J95" s="225"/>
      <c r="K95" s="225"/>
    </row>
    <row r="96" spans="4:11" ht="15">
      <c r="D96" s="225"/>
      <c r="E96" s="225"/>
      <c r="F96" s="225"/>
      <c r="G96" s="225"/>
      <c r="H96" s="225"/>
      <c r="I96" s="225"/>
      <c r="J96" s="225"/>
      <c r="K96" s="225"/>
    </row>
    <row r="97" spans="4:11" ht="15">
      <c r="D97" s="225"/>
      <c r="E97" s="225"/>
      <c r="F97" s="225"/>
      <c r="G97" s="225"/>
      <c r="H97" s="225"/>
      <c r="I97" s="225"/>
      <c r="J97" s="225"/>
      <c r="K97" s="225"/>
    </row>
    <row r="98" spans="4:11" ht="15">
      <c r="D98" s="225"/>
      <c r="E98" s="225"/>
      <c r="F98" s="225"/>
      <c r="G98" s="225"/>
      <c r="H98" s="225"/>
      <c r="I98" s="225"/>
      <c r="J98" s="225"/>
      <c r="K98" s="225"/>
    </row>
    <row r="99" spans="4:11" ht="15">
      <c r="D99" s="225"/>
      <c r="E99" s="225"/>
      <c r="F99" s="225"/>
      <c r="G99" s="225"/>
      <c r="H99" s="225"/>
      <c r="I99" s="225"/>
      <c r="J99" s="225"/>
      <c r="K99" s="225"/>
    </row>
    <row r="100" spans="4:11" ht="15">
      <c r="D100" s="225"/>
      <c r="E100" s="225"/>
      <c r="F100" s="225"/>
      <c r="G100" s="225"/>
      <c r="H100" s="225"/>
      <c r="I100" s="225"/>
      <c r="J100" s="225"/>
      <c r="K100" s="225"/>
    </row>
    <row r="101" spans="4:11" ht="15">
      <c r="D101" s="225"/>
      <c r="E101" s="225"/>
      <c r="F101" s="225"/>
      <c r="G101" s="225"/>
      <c r="H101" s="225"/>
      <c r="I101" s="225"/>
      <c r="J101" s="225"/>
      <c r="K101" s="225"/>
    </row>
    <row r="102" spans="4:11" ht="15">
      <c r="D102" s="225"/>
      <c r="E102" s="225"/>
      <c r="F102" s="225"/>
      <c r="G102" s="225"/>
      <c r="H102" s="225"/>
      <c r="I102" s="225"/>
      <c r="J102" s="225"/>
      <c r="K102" s="225"/>
    </row>
    <row r="103" spans="4:11" ht="15">
      <c r="D103" s="225"/>
      <c r="E103" s="225"/>
      <c r="F103" s="225"/>
      <c r="G103" s="225"/>
      <c r="H103" s="225"/>
      <c r="I103" s="225"/>
      <c r="J103" s="225"/>
      <c r="K103" s="225"/>
    </row>
    <row r="104" spans="4:11" ht="15">
      <c r="D104" s="225"/>
      <c r="E104" s="225"/>
      <c r="F104" s="225"/>
      <c r="G104" s="225"/>
      <c r="H104" s="225"/>
      <c r="I104" s="225"/>
      <c r="J104" s="225"/>
      <c r="K104" s="225"/>
    </row>
    <row r="105" spans="4:11" ht="15">
      <c r="D105" s="225"/>
      <c r="E105" s="225"/>
      <c r="F105" s="225"/>
      <c r="G105" s="225"/>
      <c r="H105" s="225"/>
      <c r="I105" s="225"/>
      <c r="J105" s="225"/>
      <c r="K105" s="225"/>
    </row>
    <row r="106" spans="4:11" ht="15">
      <c r="D106" s="225"/>
      <c r="E106" s="225"/>
      <c r="F106" s="225"/>
      <c r="G106" s="225"/>
      <c r="H106" s="225"/>
      <c r="I106" s="225"/>
      <c r="J106" s="225"/>
      <c r="K106" s="225"/>
    </row>
    <row r="107" spans="4:11" ht="15">
      <c r="D107" s="225"/>
      <c r="E107" s="225"/>
      <c r="F107" s="225"/>
      <c r="G107" s="225"/>
      <c r="H107" s="225"/>
      <c r="I107" s="225"/>
      <c r="J107" s="225"/>
      <c r="K107" s="225"/>
    </row>
    <row r="108" spans="4:11" ht="15">
      <c r="D108" s="225"/>
      <c r="E108" s="225"/>
      <c r="F108" s="225"/>
      <c r="G108" s="225"/>
      <c r="H108" s="225"/>
      <c r="I108" s="225"/>
      <c r="J108" s="225"/>
      <c r="K108" s="225"/>
    </row>
    <row r="109" spans="4:11" ht="15">
      <c r="D109" s="225"/>
      <c r="E109" s="225"/>
      <c r="F109" s="225"/>
      <c r="G109" s="225"/>
      <c r="H109" s="225"/>
      <c r="I109" s="225"/>
      <c r="J109" s="225"/>
      <c r="K109" s="225"/>
    </row>
    <row r="110" spans="4:11" ht="15">
      <c r="D110" s="225"/>
      <c r="E110" s="225"/>
      <c r="F110" s="225"/>
      <c r="G110" s="225"/>
      <c r="H110" s="225"/>
      <c r="I110" s="225"/>
      <c r="J110" s="225"/>
      <c r="K110" s="225"/>
    </row>
    <row r="111" spans="4:11" ht="15">
      <c r="D111" s="225"/>
      <c r="E111" s="225"/>
      <c r="F111" s="225"/>
      <c r="G111" s="225"/>
      <c r="H111" s="225"/>
      <c r="I111" s="225"/>
      <c r="J111" s="225"/>
      <c r="K111" s="225"/>
    </row>
    <row r="112" spans="4:11" ht="15">
      <c r="D112" s="225"/>
      <c r="E112" s="225"/>
      <c r="F112" s="225"/>
      <c r="G112" s="225"/>
      <c r="H112" s="225"/>
      <c r="I112" s="225"/>
      <c r="J112" s="225"/>
      <c r="K112" s="225"/>
    </row>
    <row r="113" spans="4:11" ht="15">
      <c r="D113" s="225"/>
      <c r="E113" s="225"/>
      <c r="F113" s="225"/>
      <c r="G113" s="225"/>
      <c r="H113" s="225"/>
      <c r="I113" s="225"/>
      <c r="J113" s="225"/>
      <c r="K113" s="225"/>
    </row>
    <row r="114" spans="4:11" ht="15">
      <c r="D114" s="225"/>
      <c r="E114" s="225"/>
      <c r="F114" s="225"/>
      <c r="G114" s="225"/>
      <c r="H114" s="225"/>
      <c r="I114" s="225"/>
      <c r="J114" s="225"/>
      <c r="K114" s="225"/>
    </row>
    <row r="115" spans="4:11" ht="15">
      <c r="D115" s="225"/>
      <c r="E115" s="225"/>
      <c r="F115" s="225"/>
      <c r="G115" s="225"/>
      <c r="H115" s="225"/>
      <c r="I115" s="225"/>
      <c r="J115" s="225"/>
      <c r="K115" s="225"/>
    </row>
    <row r="116" spans="4:11" ht="15">
      <c r="D116" s="225"/>
      <c r="E116" s="225"/>
      <c r="F116" s="225"/>
      <c r="G116" s="225"/>
      <c r="H116" s="225"/>
      <c r="I116" s="225"/>
      <c r="J116" s="225"/>
      <c r="K116" s="225"/>
    </row>
    <row r="117" spans="4:11" ht="15">
      <c r="D117" s="225"/>
      <c r="E117" s="225"/>
      <c r="F117" s="225"/>
      <c r="G117" s="225"/>
      <c r="H117" s="225"/>
      <c r="I117" s="225"/>
      <c r="J117" s="225"/>
      <c r="K117" s="225"/>
    </row>
    <row r="118" spans="4:11" ht="15">
      <c r="D118" s="225"/>
      <c r="E118" s="225"/>
      <c r="F118" s="225"/>
      <c r="G118" s="225"/>
      <c r="H118" s="225"/>
      <c r="I118" s="225"/>
      <c r="J118" s="225"/>
      <c r="K118" s="225"/>
    </row>
    <row r="119" spans="4:11" ht="15">
      <c r="D119" s="225"/>
      <c r="E119" s="225"/>
      <c r="F119" s="225"/>
      <c r="G119" s="225"/>
      <c r="H119" s="225"/>
      <c r="I119" s="225"/>
      <c r="J119" s="225"/>
      <c r="K119" s="225"/>
    </row>
    <row r="120" spans="4:11" ht="15">
      <c r="D120" s="225"/>
      <c r="E120" s="225"/>
      <c r="F120" s="225"/>
      <c r="G120" s="225"/>
      <c r="H120" s="225"/>
      <c r="I120" s="225"/>
      <c r="J120" s="225"/>
      <c r="K120" s="225"/>
    </row>
    <row r="121" spans="4:11" ht="15">
      <c r="D121" s="225"/>
      <c r="E121" s="225"/>
      <c r="F121" s="225"/>
      <c r="G121" s="225"/>
      <c r="H121" s="225"/>
      <c r="I121" s="225"/>
      <c r="J121" s="225"/>
      <c r="K121" s="225"/>
    </row>
    <row r="122" spans="4:11" ht="15">
      <c r="D122" s="225"/>
      <c r="E122" s="225"/>
      <c r="F122" s="225"/>
      <c r="G122" s="225"/>
      <c r="H122" s="225"/>
      <c r="I122" s="225"/>
      <c r="J122" s="225"/>
      <c r="K122" s="225"/>
    </row>
    <row r="123" spans="4:11" ht="15">
      <c r="D123" s="225"/>
      <c r="E123" s="225"/>
      <c r="F123" s="225"/>
      <c r="G123" s="225"/>
      <c r="H123" s="225"/>
      <c r="I123" s="225"/>
      <c r="J123" s="225"/>
      <c r="K123" s="225"/>
    </row>
    <row r="124" spans="4:11" ht="15">
      <c r="D124" s="225"/>
      <c r="E124" s="225"/>
      <c r="F124" s="225"/>
      <c r="G124" s="225"/>
      <c r="H124" s="225"/>
      <c r="I124" s="225"/>
      <c r="J124" s="225"/>
      <c r="K124" s="225"/>
    </row>
    <row r="125" spans="4:11" ht="15">
      <c r="D125" s="225"/>
      <c r="E125" s="225"/>
      <c r="F125" s="225"/>
      <c r="G125" s="225"/>
      <c r="H125" s="225"/>
      <c r="I125" s="225"/>
      <c r="J125" s="225"/>
      <c r="K125" s="225"/>
    </row>
    <row r="126" spans="4:11" ht="15">
      <c r="D126" s="225"/>
      <c r="E126" s="225"/>
      <c r="F126" s="225"/>
      <c r="G126" s="225"/>
      <c r="H126" s="225"/>
      <c r="I126" s="225"/>
      <c r="J126" s="225"/>
      <c r="K126" s="225"/>
    </row>
    <row r="127" spans="4:11" ht="15">
      <c r="D127" s="225"/>
      <c r="E127" s="225"/>
      <c r="F127" s="225"/>
      <c r="G127" s="225"/>
      <c r="H127" s="225"/>
      <c r="I127" s="225"/>
      <c r="J127" s="225"/>
      <c r="K127" s="225"/>
    </row>
    <row r="128" spans="4:11" ht="15">
      <c r="D128" s="225"/>
      <c r="E128" s="225"/>
      <c r="F128" s="225"/>
      <c r="G128" s="225"/>
      <c r="H128" s="225"/>
      <c r="I128" s="225"/>
      <c r="J128" s="225"/>
      <c r="K128" s="225"/>
    </row>
    <row r="129" spans="4:11" ht="15">
      <c r="D129" s="225"/>
      <c r="E129" s="225"/>
      <c r="F129" s="225"/>
      <c r="G129" s="225"/>
      <c r="H129" s="225"/>
      <c r="I129" s="225"/>
      <c r="J129" s="225"/>
      <c r="K129" s="225"/>
    </row>
    <row r="130" spans="4:11" ht="15">
      <c r="D130" s="225"/>
      <c r="E130" s="225"/>
      <c r="F130" s="225"/>
      <c r="G130" s="225"/>
      <c r="H130" s="225"/>
      <c r="I130" s="225"/>
      <c r="J130" s="225"/>
      <c r="K130" s="225"/>
    </row>
    <row r="131" spans="4:11" ht="15">
      <c r="D131" s="225"/>
      <c r="E131" s="225"/>
      <c r="F131" s="225"/>
      <c r="G131" s="225"/>
      <c r="H131" s="225"/>
      <c r="I131" s="225"/>
      <c r="J131" s="225"/>
      <c r="K131" s="225"/>
    </row>
    <row r="132" spans="4:11" ht="15">
      <c r="D132" s="225"/>
      <c r="E132" s="225"/>
      <c r="F132" s="225"/>
      <c r="G132" s="225"/>
      <c r="H132" s="225"/>
      <c r="I132" s="225"/>
      <c r="J132" s="225"/>
      <c r="K132" s="225"/>
    </row>
    <row r="133" spans="4:11" ht="15">
      <c r="D133" s="225"/>
      <c r="E133" s="225"/>
      <c r="F133" s="225"/>
      <c r="G133" s="225"/>
      <c r="H133" s="225"/>
      <c r="I133" s="225"/>
      <c r="J133" s="225"/>
      <c r="K133" s="225"/>
    </row>
    <row r="134" spans="4:11" ht="15">
      <c r="D134" s="225"/>
      <c r="E134" s="225"/>
      <c r="F134" s="225"/>
      <c r="G134" s="225"/>
      <c r="H134" s="225"/>
      <c r="I134" s="225"/>
      <c r="J134" s="225"/>
      <c r="K134" s="225"/>
    </row>
    <row r="135" spans="4:11" ht="15">
      <c r="D135" s="225"/>
      <c r="E135" s="225"/>
      <c r="F135" s="225"/>
      <c r="G135" s="225"/>
      <c r="H135" s="225"/>
      <c r="I135" s="225"/>
      <c r="J135" s="225"/>
      <c r="K135" s="225"/>
    </row>
    <row r="136" spans="4:11" ht="15">
      <c r="D136" s="225"/>
      <c r="E136" s="225"/>
      <c r="F136" s="225"/>
      <c r="G136" s="225"/>
      <c r="H136" s="225"/>
      <c r="I136" s="225"/>
      <c r="J136" s="225"/>
      <c r="K136" s="225"/>
    </row>
    <row r="137" spans="4:11" ht="15">
      <c r="D137" s="225"/>
      <c r="E137" s="225"/>
      <c r="F137" s="225"/>
      <c r="G137" s="225"/>
      <c r="H137" s="225"/>
      <c r="I137" s="225"/>
      <c r="J137" s="225"/>
      <c r="K137" s="225"/>
    </row>
    <row r="138" spans="4:11" ht="15">
      <c r="D138" s="225"/>
      <c r="E138" s="225"/>
      <c r="F138" s="225"/>
      <c r="G138" s="225"/>
      <c r="H138" s="225"/>
      <c r="I138" s="225"/>
      <c r="J138" s="225"/>
      <c r="K138" s="225"/>
    </row>
    <row r="139" spans="4:11" ht="15">
      <c r="D139" s="225"/>
      <c r="E139" s="225"/>
      <c r="F139" s="225"/>
      <c r="G139" s="225"/>
      <c r="H139" s="225"/>
      <c r="I139" s="225"/>
      <c r="J139" s="225"/>
      <c r="K139" s="225"/>
    </row>
    <row r="140" spans="4:11" ht="15">
      <c r="D140" s="225"/>
      <c r="E140" s="225"/>
      <c r="F140" s="225"/>
      <c r="G140" s="225"/>
      <c r="H140" s="225"/>
      <c r="I140" s="225"/>
      <c r="J140" s="225"/>
      <c r="K140" s="225"/>
    </row>
    <row r="141" spans="4:11" ht="15">
      <c r="D141" s="225"/>
      <c r="E141" s="225"/>
      <c r="F141" s="225"/>
      <c r="G141" s="225"/>
      <c r="H141" s="225"/>
      <c r="I141" s="225"/>
      <c r="J141" s="225"/>
      <c r="K141" s="225"/>
    </row>
    <row r="142" spans="4:11" ht="15">
      <c r="D142" s="225"/>
      <c r="E142" s="225"/>
      <c r="F142" s="225"/>
      <c r="G142" s="225"/>
      <c r="H142" s="225"/>
      <c r="I142" s="225"/>
      <c r="J142" s="225"/>
      <c r="K142" s="225"/>
    </row>
    <row r="143" spans="4:11" ht="15">
      <c r="D143" s="225"/>
      <c r="E143" s="225"/>
      <c r="F143" s="225"/>
      <c r="G143" s="225"/>
      <c r="H143" s="225"/>
      <c r="I143" s="225"/>
      <c r="J143" s="225"/>
      <c r="K143" s="225"/>
    </row>
    <row r="144" spans="4:11" ht="15">
      <c r="D144" s="225"/>
      <c r="E144" s="225"/>
      <c r="F144" s="225"/>
      <c r="G144" s="225"/>
      <c r="H144" s="225"/>
      <c r="I144" s="225"/>
      <c r="J144" s="225"/>
      <c r="K144" s="225"/>
    </row>
    <row r="145" spans="4:11" ht="15">
      <c r="D145" s="225"/>
      <c r="E145" s="225"/>
      <c r="F145" s="225"/>
      <c r="G145" s="225"/>
      <c r="H145" s="225"/>
      <c r="I145" s="225"/>
      <c r="J145" s="225"/>
      <c r="K145" s="225"/>
    </row>
    <row r="146" spans="4:11" ht="15">
      <c r="D146" s="225"/>
      <c r="E146" s="225"/>
      <c r="F146" s="225"/>
      <c r="G146" s="225"/>
      <c r="H146" s="225"/>
      <c r="I146" s="225"/>
      <c r="J146" s="225"/>
      <c r="K146" s="225"/>
    </row>
    <row r="147" spans="4:11" ht="15">
      <c r="D147" s="225"/>
      <c r="E147" s="225"/>
      <c r="F147" s="225"/>
      <c r="G147" s="225"/>
      <c r="H147" s="225"/>
      <c r="I147" s="225"/>
      <c r="J147" s="225"/>
      <c r="K147" s="225"/>
    </row>
    <row r="148" spans="4:11" ht="15">
      <c r="D148" s="225"/>
      <c r="E148" s="225"/>
      <c r="F148" s="225"/>
      <c r="G148" s="225"/>
      <c r="H148" s="225"/>
      <c r="I148" s="225"/>
      <c r="J148" s="225"/>
      <c r="K148" s="225"/>
    </row>
    <row r="149" spans="4:11" ht="15">
      <c r="D149" s="225"/>
      <c r="E149" s="225"/>
      <c r="F149" s="225"/>
      <c r="G149" s="225"/>
      <c r="H149" s="225"/>
      <c r="I149" s="225"/>
      <c r="J149" s="225"/>
      <c r="K149" s="225"/>
    </row>
    <row r="150" spans="4:11" ht="15">
      <c r="D150" s="225"/>
      <c r="E150" s="225"/>
      <c r="F150" s="225"/>
      <c r="G150" s="225"/>
      <c r="H150" s="225"/>
      <c r="I150" s="225"/>
      <c r="J150" s="225"/>
      <c r="K150" s="225"/>
    </row>
    <row r="151" spans="4:11" ht="15">
      <c r="D151" s="225"/>
      <c r="E151" s="225"/>
      <c r="F151" s="225"/>
      <c r="G151" s="225"/>
      <c r="H151" s="225"/>
      <c r="I151" s="225"/>
      <c r="J151" s="225"/>
      <c r="K151" s="225"/>
    </row>
    <row r="152" spans="4:11" ht="15">
      <c r="D152" s="225"/>
      <c r="E152" s="225"/>
      <c r="F152" s="225"/>
      <c r="G152" s="225"/>
      <c r="H152" s="225"/>
      <c r="I152" s="225"/>
      <c r="J152" s="225"/>
      <c r="K152" s="225"/>
    </row>
    <row r="153" spans="4:11" ht="15">
      <c r="D153" s="225"/>
      <c r="E153" s="225"/>
      <c r="F153" s="225"/>
      <c r="G153" s="225"/>
      <c r="H153" s="225"/>
      <c r="I153" s="225"/>
      <c r="J153" s="225"/>
      <c r="K153" s="225"/>
    </row>
    <row r="154" spans="4:11" ht="15">
      <c r="D154" s="225"/>
      <c r="E154" s="225"/>
      <c r="F154" s="225"/>
      <c r="G154" s="225"/>
      <c r="H154" s="225"/>
      <c r="I154" s="225"/>
      <c r="J154" s="225"/>
      <c r="K154" s="225"/>
    </row>
    <row r="155" spans="4:11" ht="15">
      <c r="D155" s="225"/>
      <c r="E155" s="225"/>
      <c r="F155" s="225"/>
      <c r="G155" s="225"/>
      <c r="H155" s="225"/>
      <c r="I155" s="225"/>
      <c r="J155" s="225"/>
      <c r="K155" s="225"/>
    </row>
    <row r="156" spans="4:11" ht="15">
      <c r="D156" s="225"/>
      <c r="E156" s="225"/>
      <c r="F156" s="225"/>
      <c r="G156" s="225"/>
      <c r="H156" s="225"/>
      <c r="I156" s="225"/>
      <c r="J156" s="225"/>
      <c r="K156" s="225"/>
    </row>
    <row r="157" spans="4:11" ht="15">
      <c r="D157" s="225"/>
      <c r="E157" s="225"/>
      <c r="F157" s="225"/>
      <c r="G157" s="225"/>
      <c r="H157" s="225"/>
      <c r="I157" s="225"/>
      <c r="J157" s="225"/>
      <c r="K157" s="225"/>
    </row>
    <row r="158" spans="4:11" ht="15">
      <c r="D158" s="225"/>
      <c r="E158" s="225"/>
      <c r="F158" s="225"/>
      <c r="G158" s="225"/>
      <c r="H158" s="225"/>
      <c r="I158" s="225"/>
      <c r="J158" s="225"/>
      <c r="K158" s="225"/>
    </row>
    <row r="159" spans="4:11" ht="15">
      <c r="D159" s="225"/>
      <c r="E159" s="225"/>
      <c r="F159" s="225"/>
      <c r="G159" s="225"/>
      <c r="H159" s="225"/>
      <c r="I159" s="225"/>
      <c r="J159" s="225"/>
      <c r="K159" s="225"/>
    </row>
    <row r="160" spans="4:11" ht="15">
      <c r="D160" s="225"/>
      <c r="E160" s="225"/>
      <c r="F160" s="225"/>
      <c r="G160" s="225"/>
      <c r="H160" s="225"/>
      <c r="I160" s="225"/>
      <c r="J160" s="225"/>
      <c r="K160" s="225"/>
    </row>
    <row r="161" spans="4:11" ht="15">
      <c r="D161" s="225"/>
      <c r="E161" s="225"/>
      <c r="F161" s="225"/>
      <c r="G161" s="225"/>
      <c r="H161" s="225"/>
      <c r="I161" s="225"/>
      <c r="J161" s="225"/>
      <c r="K161" s="225"/>
    </row>
    <row r="162" spans="4:11" ht="15">
      <c r="D162" s="225"/>
      <c r="E162" s="225"/>
      <c r="F162" s="225"/>
      <c r="G162" s="225"/>
      <c r="H162" s="225"/>
      <c r="I162" s="225"/>
      <c r="J162" s="225"/>
      <c r="K162" s="225"/>
    </row>
    <row r="163" spans="4:11" ht="15">
      <c r="D163" s="225"/>
      <c r="E163" s="225"/>
      <c r="F163" s="225"/>
      <c r="G163" s="225"/>
      <c r="H163" s="225"/>
      <c r="I163" s="225"/>
      <c r="J163" s="225"/>
      <c r="K163" s="225"/>
    </row>
    <row r="164" spans="4:11" ht="15">
      <c r="D164" s="225"/>
      <c r="E164" s="225"/>
      <c r="F164" s="225"/>
      <c r="G164" s="225"/>
      <c r="H164" s="225"/>
      <c r="I164" s="225"/>
      <c r="J164" s="225"/>
      <c r="K164" s="225"/>
    </row>
    <row r="165" spans="4:11" ht="15">
      <c r="D165" s="225"/>
      <c r="E165" s="225"/>
      <c r="F165" s="225"/>
      <c r="G165" s="225"/>
      <c r="H165" s="225"/>
      <c r="I165" s="225"/>
      <c r="J165" s="225"/>
      <c r="K165" s="225"/>
    </row>
    <row r="166" spans="4:11" ht="15">
      <c r="D166" s="225"/>
      <c r="E166" s="225"/>
      <c r="F166" s="225"/>
      <c r="G166" s="225"/>
      <c r="H166" s="225"/>
      <c r="I166" s="225"/>
      <c r="J166" s="225"/>
      <c r="K166" s="225"/>
    </row>
    <row r="167" spans="4:11" ht="15">
      <c r="D167" s="225"/>
      <c r="E167" s="225"/>
      <c r="F167" s="225"/>
      <c r="G167" s="225"/>
      <c r="H167" s="225"/>
      <c r="I167" s="225"/>
      <c r="J167" s="225"/>
      <c r="K167" s="225"/>
    </row>
    <row r="168" spans="4:11" ht="15">
      <c r="D168" s="225"/>
      <c r="E168" s="225"/>
      <c r="F168" s="225"/>
      <c r="G168" s="225"/>
      <c r="H168" s="225"/>
      <c r="I168" s="225"/>
      <c r="J168" s="225"/>
      <c r="K168" s="225"/>
    </row>
    <row r="169" spans="4:11" ht="15">
      <c r="D169" s="225"/>
      <c r="E169" s="225"/>
      <c r="F169" s="225"/>
      <c r="G169" s="225"/>
      <c r="H169" s="225"/>
      <c r="I169" s="225"/>
      <c r="J169" s="225"/>
      <c r="K169" s="225"/>
    </row>
    <row r="170" spans="4:11" ht="15">
      <c r="D170" s="225"/>
      <c r="E170" s="225"/>
      <c r="F170" s="225"/>
      <c r="G170" s="225"/>
      <c r="H170" s="225"/>
      <c r="I170" s="225"/>
      <c r="J170" s="225"/>
      <c r="K170" s="225"/>
    </row>
    <row r="171" spans="4:11" ht="15">
      <c r="D171" s="225"/>
      <c r="E171" s="225"/>
      <c r="F171" s="225"/>
      <c r="G171" s="225"/>
      <c r="H171" s="225"/>
      <c r="I171" s="225"/>
      <c r="J171" s="225"/>
      <c r="K171" s="225"/>
    </row>
    <row r="172" spans="4:11" ht="15">
      <c r="D172" s="225"/>
      <c r="E172" s="225"/>
      <c r="F172" s="225"/>
      <c r="G172" s="225"/>
      <c r="H172" s="225"/>
      <c r="I172" s="225"/>
      <c r="J172" s="225"/>
      <c r="K172" s="225"/>
    </row>
    <row r="173" spans="4:11" ht="15">
      <c r="D173" s="225"/>
      <c r="E173" s="225"/>
      <c r="F173" s="225"/>
      <c r="G173" s="225"/>
      <c r="H173" s="225"/>
      <c r="I173" s="225"/>
      <c r="J173" s="225"/>
      <c r="K173" s="225"/>
    </row>
    <row r="174" spans="4:11" ht="15">
      <c r="D174" s="225"/>
      <c r="E174" s="225"/>
      <c r="F174" s="225"/>
      <c r="G174" s="225"/>
      <c r="H174" s="225"/>
      <c r="I174" s="225"/>
      <c r="J174" s="225"/>
      <c r="K174" s="225"/>
    </row>
    <row r="175" spans="4:11" ht="15">
      <c r="D175" s="225"/>
      <c r="E175" s="225"/>
      <c r="F175" s="225"/>
      <c r="G175" s="225"/>
      <c r="H175" s="225"/>
      <c r="I175" s="225"/>
      <c r="J175" s="225"/>
      <c r="K175" s="225"/>
    </row>
    <row r="176" spans="4:11" ht="15">
      <c r="D176" s="225"/>
      <c r="E176" s="225"/>
      <c r="F176" s="225"/>
      <c r="G176" s="225"/>
      <c r="H176" s="225"/>
      <c r="I176" s="225"/>
      <c r="J176" s="225"/>
      <c r="K176" s="225"/>
    </row>
    <row r="177" spans="4:11" ht="15">
      <c r="D177" s="225"/>
      <c r="E177" s="225"/>
      <c r="F177" s="225"/>
      <c r="G177" s="225"/>
      <c r="H177" s="225"/>
      <c r="I177" s="225"/>
      <c r="J177" s="225"/>
      <c r="K177" s="225"/>
    </row>
    <row r="178" spans="4:11" ht="15">
      <c r="D178" s="225"/>
      <c r="E178" s="225"/>
      <c r="F178" s="225"/>
      <c r="G178" s="225"/>
      <c r="H178" s="225"/>
      <c r="I178" s="225"/>
      <c r="J178" s="225"/>
      <c r="K178" s="225"/>
    </row>
    <row r="179" spans="4:11" ht="15">
      <c r="D179" s="225"/>
      <c r="E179" s="225"/>
      <c r="F179" s="225"/>
      <c r="G179" s="225"/>
      <c r="H179" s="225"/>
      <c r="I179" s="225"/>
      <c r="J179" s="225"/>
      <c r="K179" s="225"/>
    </row>
    <row r="180" spans="4:11" ht="15">
      <c r="D180" s="225"/>
      <c r="E180" s="225"/>
      <c r="F180" s="225"/>
      <c r="G180" s="225"/>
      <c r="H180" s="225"/>
      <c r="I180" s="225"/>
      <c r="J180" s="225"/>
      <c r="K180" s="225"/>
    </row>
    <row r="181" spans="4:11" ht="15">
      <c r="D181" s="225"/>
      <c r="E181" s="225"/>
      <c r="F181" s="225"/>
      <c r="G181" s="225"/>
      <c r="H181" s="225"/>
      <c r="I181" s="225"/>
      <c r="J181" s="225"/>
      <c r="K181" s="225"/>
    </row>
    <row r="182" spans="4:11" ht="15">
      <c r="D182" s="225"/>
      <c r="E182" s="225"/>
      <c r="F182" s="225"/>
      <c r="G182" s="225"/>
      <c r="H182" s="225"/>
      <c r="I182" s="225"/>
      <c r="J182" s="225"/>
      <c r="K182" s="225"/>
    </row>
    <row r="183" spans="4:11" ht="15">
      <c r="D183" s="225"/>
      <c r="E183" s="225"/>
      <c r="F183" s="225"/>
      <c r="G183" s="225"/>
      <c r="H183" s="225"/>
      <c r="I183" s="225"/>
      <c r="J183" s="225"/>
      <c r="K183" s="225"/>
    </row>
    <row r="184" spans="4:11" ht="15">
      <c r="D184" s="225"/>
      <c r="E184" s="225"/>
      <c r="F184" s="225"/>
      <c r="G184" s="225"/>
      <c r="H184" s="225"/>
      <c r="I184" s="225"/>
      <c r="J184" s="225"/>
      <c r="K184" s="225"/>
    </row>
    <row r="185" spans="4:11" ht="15">
      <c r="D185" s="225"/>
      <c r="E185" s="225"/>
      <c r="F185" s="225"/>
      <c r="G185" s="225"/>
      <c r="H185" s="225"/>
      <c r="I185" s="225"/>
      <c r="J185" s="225"/>
      <c r="K185" s="225"/>
    </row>
    <row r="186" spans="4:11" ht="15">
      <c r="D186" s="225"/>
      <c r="E186" s="225"/>
      <c r="F186" s="225"/>
      <c r="G186" s="225"/>
      <c r="H186" s="225"/>
      <c r="I186" s="225"/>
      <c r="J186" s="225"/>
      <c r="K186" s="225"/>
    </row>
    <row r="187" spans="4:11" ht="15">
      <c r="D187" s="225"/>
      <c r="E187" s="225"/>
      <c r="F187" s="225"/>
      <c r="G187" s="225"/>
      <c r="H187" s="225"/>
      <c r="I187" s="225"/>
      <c r="J187" s="225"/>
      <c r="K187" s="225"/>
    </row>
    <row r="188" spans="4:11" ht="15">
      <c r="D188" s="225"/>
      <c r="E188" s="225"/>
      <c r="F188" s="225"/>
      <c r="G188" s="225"/>
      <c r="H188" s="225"/>
      <c r="I188" s="225"/>
      <c r="J188" s="225"/>
      <c r="K188" s="225"/>
    </row>
    <row r="189" spans="4:11" ht="15">
      <c r="D189" s="225"/>
      <c r="E189" s="225"/>
      <c r="F189" s="225"/>
      <c r="G189" s="225"/>
      <c r="H189" s="225"/>
      <c r="I189" s="225"/>
      <c r="J189" s="225"/>
      <c r="K189" s="225"/>
    </row>
    <row r="190" spans="4:11" ht="15">
      <c r="D190" s="225"/>
      <c r="E190" s="225"/>
      <c r="F190" s="225"/>
      <c r="G190" s="225"/>
      <c r="H190" s="225"/>
      <c r="I190" s="225"/>
      <c r="J190" s="225"/>
      <c r="K190" s="225"/>
    </row>
    <row r="191" spans="4:11" ht="15">
      <c r="D191" s="225"/>
      <c r="E191" s="225"/>
      <c r="F191" s="225"/>
      <c r="G191" s="225"/>
      <c r="H191" s="225"/>
      <c r="I191" s="225"/>
      <c r="J191" s="225"/>
      <c r="K191" s="225"/>
    </row>
    <row r="192" spans="4:11" ht="15">
      <c r="D192" s="225"/>
      <c r="E192" s="225"/>
      <c r="F192" s="225"/>
      <c r="G192" s="225"/>
      <c r="H192" s="225"/>
      <c r="I192" s="225"/>
      <c r="J192" s="225"/>
      <c r="K192" s="225"/>
    </row>
    <row r="193" spans="4:11" ht="15">
      <c r="D193" s="225"/>
      <c r="E193" s="225"/>
      <c r="F193" s="225"/>
      <c r="G193" s="225"/>
      <c r="H193" s="225"/>
      <c r="I193" s="225"/>
      <c r="J193" s="225"/>
      <c r="K193" s="225"/>
    </row>
    <row r="194" spans="4:11" ht="15">
      <c r="D194" s="225"/>
      <c r="E194" s="225"/>
      <c r="F194" s="225"/>
      <c r="G194" s="225"/>
      <c r="H194" s="225"/>
      <c r="I194" s="225"/>
      <c r="J194" s="225"/>
      <c r="K194" s="225"/>
    </row>
    <row r="195" spans="4:11" ht="15">
      <c r="D195" s="225"/>
      <c r="E195" s="225"/>
      <c r="F195" s="225"/>
      <c r="G195" s="225"/>
      <c r="H195" s="225"/>
      <c r="I195" s="225"/>
      <c r="J195" s="225"/>
      <c r="K195" s="225"/>
    </row>
    <row r="196" spans="4:11" ht="15">
      <c r="D196" s="225"/>
      <c r="E196" s="225"/>
      <c r="F196" s="225"/>
      <c r="G196" s="225"/>
      <c r="H196" s="225"/>
      <c r="I196" s="225"/>
      <c r="J196" s="225"/>
      <c r="K196" s="225"/>
    </row>
    <row r="197" spans="4:11" ht="15">
      <c r="D197" s="225"/>
      <c r="E197" s="225"/>
      <c r="F197" s="225"/>
      <c r="G197" s="225"/>
      <c r="H197" s="225"/>
      <c r="I197" s="225"/>
      <c r="J197" s="225"/>
      <c r="K197" s="225"/>
    </row>
    <row r="198" spans="4:11" ht="15">
      <c r="D198" s="225"/>
      <c r="E198" s="225"/>
      <c r="F198" s="225"/>
      <c r="G198" s="225"/>
      <c r="H198" s="225"/>
      <c r="I198" s="225"/>
      <c r="J198" s="225"/>
      <c r="K198" s="225"/>
    </row>
    <row r="199" spans="4:11" ht="15">
      <c r="D199" s="225"/>
      <c r="E199" s="225"/>
      <c r="F199" s="225"/>
      <c r="G199" s="225"/>
      <c r="H199" s="225"/>
      <c r="I199" s="225"/>
      <c r="J199" s="225"/>
      <c r="K199" s="225"/>
    </row>
    <row r="200" spans="4:11" ht="15">
      <c r="D200" s="225"/>
      <c r="E200" s="225"/>
      <c r="F200" s="225"/>
      <c r="G200" s="225"/>
      <c r="H200" s="225"/>
      <c r="I200" s="225"/>
      <c r="J200" s="225"/>
      <c r="K200" s="225"/>
    </row>
    <row r="201" spans="4:11" ht="15">
      <c r="D201" s="225"/>
      <c r="E201" s="225"/>
      <c r="F201" s="225"/>
      <c r="G201" s="225"/>
      <c r="H201" s="225"/>
      <c r="I201" s="225"/>
      <c r="J201" s="225"/>
      <c r="K201" s="225"/>
    </row>
    <row r="202" spans="4:11" ht="15">
      <c r="D202" s="225"/>
      <c r="E202" s="225"/>
      <c r="F202" s="225"/>
      <c r="G202" s="225"/>
      <c r="H202" s="225"/>
      <c r="I202" s="225"/>
      <c r="J202" s="225"/>
      <c r="K202" s="225"/>
    </row>
    <row r="203" spans="4:11" ht="15">
      <c r="D203" s="225"/>
      <c r="E203" s="225"/>
      <c r="F203" s="225"/>
      <c r="G203" s="225"/>
      <c r="H203" s="225"/>
      <c r="I203" s="225"/>
      <c r="J203" s="225"/>
      <c r="K203" s="225"/>
    </row>
    <row r="204" spans="4:11" ht="15">
      <c r="D204" s="225"/>
      <c r="E204" s="225"/>
      <c r="F204" s="225"/>
      <c r="G204" s="225"/>
      <c r="H204" s="225"/>
      <c r="I204" s="225"/>
      <c r="J204" s="225"/>
      <c r="K204" s="225"/>
    </row>
    <row r="205" spans="4:11" ht="15">
      <c r="D205" s="225"/>
      <c r="E205" s="225"/>
      <c r="F205" s="225"/>
      <c r="G205" s="225"/>
      <c r="H205" s="225"/>
      <c r="I205" s="225"/>
      <c r="J205" s="225"/>
      <c r="K205" s="225"/>
    </row>
    <row r="206" spans="4:11" ht="15">
      <c r="D206" s="225"/>
      <c r="E206" s="225"/>
      <c r="F206" s="225"/>
      <c r="G206" s="225"/>
      <c r="H206" s="225"/>
      <c r="I206" s="225"/>
      <c r="J206" s="225"/>
      <c r="K206" s="225"/>
    </row>
    <row r="207" spans="4:11" ht="15">
      <c r="D207" s="225"/>
      <c r="E207" s="225"/>
      <c r="F207" s="225"/>
      <c r="G207" s="225"/>
      <c r="H207" s="225"/>
      <c r="I207" s="225"/>
      <c r="J207" s="225"/>
      <c r="K207" s="225"/>
    </row>
    <row r="208" spans="4:11" ht="15">
      <c r="D208" s="225"/>
      <c r="E208" s="225"/>
      <c r="F208" s="225"/>
      <c r="G208" s="225"/>
      <c r="H208" s="225"/>
      <c r="I208" s="225"/>
      <c r="J208" s="225"/>
      <c r="K208" s="225"/>
    </row>
    <row r="209" spans="4:11" ht="15">
      <c r="D209" s="225"/>
      <c r="E209" s="225"/>
      <c r="F209" s="225"/>
      <c r="G209" s="225"/>
      <c r="H209" s="225"/>
      <c r="I209" s="225"/>
      <c r="J209" s="225"/>
      <c r="K209" s="225"/>
    </row>
    <row r="210" spans="4:11" ht="15">
      <c r="D210" s="225"/>
      <c r="E210" s="225"/>
      <c r="F210" s="225"/>
      <c r="G210" s="225"/>
      <c r="H210" s="225"/>
      <c r="I210" s="225"/>
      <c r="J210" s="225"/>
      <c r="K210" s="225"/>
    </row>
    <row r="211" spans="4:11" ht="15">
      <c r="D211" s="225"/>
      <c r="E211" s="225"/>
      <c r="F211" s="225"/>
      <c r="G211" s="225"/>
      <c r="H211" s="225"/>
      <c r="I211" s="225"/>
      <c r="J211" s="225"/>
      <c r="K211" s="225"/>
    </row>
    <row r="212" spans="4:11" ht="15">
      <c r="D212" s="225"/>
      <c r="E212" s="225"/>
      <c r="F212" s="225"/>
      <c r="G212" s="225"/>
      <c r="H212" s="225"/>
      <c r="I212" s="225"/>
      <c r="J212" s="225"/>
      <c r="K212" s="225"/>
    </row>
    <row r="213" spans="4:11" ht="15">
      <c r="D213" s="225"/>
      <c r="E213" s="225"/>
      <c r="F213" s="225"/>
      <c r="G213" s="225"/>
      <c r="H213" s="225"/>
      <c r="I213" s="225"/>
      <c r="J213" s="225"/>
      <c r="K213" s="225"/>
    </row>
    <row r="214" spans="4:11" ht="15">
      <c r="D214" s="225"/>
      <c r="E214" s="225"/>
      <c r="F214" s="225"/>
      <c r="G214" s="225"/>
      <c r="H214" s="225"/>
      <c r="I214" s="225"/>
      <c r="J214" s="225"/>
      <c r="K214" s="225"/>
    </row>
    <row r="215" spans="4:11" ht="15">
      <c r="D215" s="225"/>
      <c r="E215" s="225"/>
      <c r="F215" s="225"/>
      <c r="G215" s="225"/>
      <c r="H215" s="225"/>
      <c r="I215" s="225"/>
      <c r="J215" s="225"/>
      <c r="K215" s="225"/>
    </row>
    <row r="216" spans="4:11" ht="15">
      <c r="D216" s="225"/>
      <c r="E216" s="225"/>
      <c r="F216" s="225"/>
      <c r="G216" s="225"/>
      <c r="H216" s="225"/>
      <c r="I216" s="225"/>
      <c r="J216" s="225"/>
      <c r="K216" s="225"/>
    </row>
    <row r="217" spans="4:11" ht="15">
      <c r="D217" s="225"/>
      <c r="E217" s="225"/>
      <c r="F217" s="225"/>
      <c r="G217" s="225"/>
      <c r="H217" s="225"/>
      <c r="I217" s="225"/>
      <c r="J217" s="225"/>
      <c r="K217" s="225"/>
    </row>
    <row r="218" spans="4:11" ht="15">
      <c r="D218" s="225"/>
      <c r="E218" s="225"/>
      <c r="F218" s="225"/>
      <c r="G218" s="225"/>
      <c r="H218" s="225"/>
      <c r="I218" s="225"/>
      <c r="J218" s="225"/>
      <c r="K218" s="225"/>
    </row>
    <row r="219" spans="4:11" ht="15">
      <c r="D219" s="225"/>
      <c r="E219" s="225"/>
      <c r="F219" s="225"/>
      <c r="G219" s="225"/>
      <c r="H219" s="225"/>
      <c r="I219" s="225"/>
      <c r="J219" s="225"/>
      <c r="K219" s="225"/>
    </row>
    <row r="220" spans="4:11" ht="15">
      <c r="D220" s="225"/>
      <c r="E220" s="225"/>
      <c r="F220" s="225"/>
      <c r="G220" s="225"/>
      <c r="H220" s="225"/>
      <c r="I220" s="225"/>
      <c r="J220" s="225"/>
      <c r="K220" s="225"/>
    </row>
    <row r="221" spans="4:11" ht="15">
      <c r="D221" s="225"/>
      <c r="E221" s="225"/>
      <c r="F221" s="225"/>
      <c r="G221" s="225"/>
      <c r="H221" s="225"/>
      <c r="I221" s="225"/>
      <c r="J221" s="225"/>
      <c r="K221" s="225"/>
    </row>
    <row r="222" spans="4:11" ht="15">
      <c r="D222" s="225"/>
      <c r="E222" s="225"/>
      <c r="F222" s="225"/>
      <c r="G222" s="225"/>
      <c r="H222" s="225"/>
      <c r="I222" s="225"/>
      <c r="J222" s="225"/>
      <c r="K222" s="225"/>
    </row>
    <row r="223" spans="4:11" ht="15">
      <c r="D223" s="225"/>
      <c r="E223" s="225"/>
      <c r="F223" s="225"/>
      <c r="G223" s="225"/>
      <c r="H223" s="225"/>
      <c r="I223" s="225"/>
      <c r="J223" s="225"/>
      <c r="K223" s="225"/>
    </row>
    <row r="224" spans="4:11" ht="15">
      <c r="D224" s="225"/>
      <c r="E224" s="225"/>
      <c r="F224" s="225"/>
      <c r="G224" s="225"/>
      <c r="H224" s="225"/>
      <c r="I224" s="225"/>
      <c r="J224" s="225"/>
      <c r="K224" s="225"/>
    </row>
    <row r="225" spans="4:11" ht="15">
      <c r="D225" s="225"/>
      <c r="E225" s="225"/>
      <c r="F225" s="225"/>
      <c r="G225" s="225"/>
      <c r="H225" s="225"/>
      <c r="I225" s="225"/>
      <c r="J225" s="225"/>
      <c r="K225" s="225"/>
    </row>
    <row r="226" spans="4:11" ht="15">
      <c r="D226" s="225"/>
      <c r="E226" s="225"/>
      <c r="F226" s="225"/>
      <c r="G226" s="225"/>
      <c r="H226" s="225"/>
      <c r="I226" s="225"/>
      <c r="J226" s="225"/>
      <c r="K226" s="225"/>
    </row>
    <row r="227" spans="4:11" ht="15">
      <c r="D227" s="225"/>
      <c r="E227" s="225"/>
      <c r="F227" s="225"/>
      <c r="G227" s="225"/>
      <c r="H227" s="225"/>
      <c r="I227" s="225"/>
      <c r="J227" s="225"/>
      <c r="K227" s="225"/>
    </row>
    <row r="228" spans="4:11" ht="15">
      <c r="D228" s="225"/>
      <c r="E228" s="225"/>
      <c r="F228" s="225"/>
      <c r="G228" s="225"/>
      <c r="H228" s="225"/>
      <c r="I228" s="225"/>
      <c r="J228" s="225"/>
      <c r="K228" s="225"/>
    </row>
    <row r="229" spans="4:11" ht="15">
      <c r="D229" s="225"/>
      <c r="E229" s="225"/>
      <c r="F229" s="225"/>
      <c r="G229" s="225"/>
      <c r="H229" s="225"/>
      <c r="I229" s="225"/>
      <c r="J229" s="225"/>
      <c r="K229" s="225"/>
    </row>
    <row r="230" spans="4:11" ht="15">
      <c r="D230" s="225"/>
      <c r="E230" s="225"/>
      <c r="F230" s="225"/>
      <c r="G230" s="225"/>
      <c r="H230" s="225"/>
      <c r="I230" s="225"/>
      <c r="J230" s="225"/>
      <c r="K230" s="225"/>
    </row>
    <row r="231" spans="4:11" ht="15">
      <c r="D231" s="225"/>
      <c r="E231" s="225"/>
      <c r="F231" s="225"/>
      <c r="G231" s="225"/>
      <c r="H231" s="225"/>
      <c r="I231" s="225"/>
      <c r="J231" s="225"/>
      <c r="K231" s="225"/>
    </row>
    <row r="232" spans="4:11" ht="15">
      <c r="D232" s="225"/>
      <c r="E232" s="225"/>
      <c r="F232" s="225"/>
      <c r="G232" s="225"/>
      <c r="H232" s="225"/>
      <c r="I232" s="225"/>
      <c r="J232" s="225"/>
      <c r="K232" s="225"/>
    </row>
    <row r="233" spans="4:11" ht="15">
      <c r="D233" s="225"/>
      <c r="E233" s="225"/>
      <c r="F233" s="225"/>
      <c r="G233" s="225"/>
      <c r="H233" s="225"/>
      <c r="I233" s="225"/>
      <c r="J233" s="225"/>
      <c r="K233" s="225"/>
    </row>
    <row r="234" spans="4:11" ht="15">
      <c r="D234" s="225"/>
      <c r="E234" s="225"/>
      <c r="F234" s="225"/>
      <c r="G234" s="225"/>
      <c r="H234" s="225"/>
      <c r="I234" s="225"/>
      <c r="J234" s="225"/>
      <c r="K234" s="225"/>
    </row>
    <row r="235" spans="4:11" ht="15">
      <c r="D235" s="225"/>
      <c r="E235" s="225"/>
      <c r="F235" s="225"/>
      <c r="G235" s="225"/>
      <c r="H235" s="225"/>
      <c r="I235" s="225"/>
      <c r="J235" s="225"/>
      <c r="K235" s="225"/>
    </row>
    <row r="236" spans="4:11" ht="15">
      <c r="D236" s="225"/>
      <c r="E236" s="225"/>
      <c r="F236" s="225"/>
      <c r="G236" s="225"/>
      <c r="H236" s="225"/>
      <c r="I236" s="225"/>
      <c r="J236" s="225"/>
      <c r="K236" s="225"/>
    </row>
    <row r="237" spans="4:11" ht="15">
      <c r="D237" s="225"/>
      <c r="E237" s="225"/>
      <c r="F237" s="225"/>
      <c r="G237" s="225"/>
      <c r="H237" s="225"/>
      <c r="I237" s="225"/>
      <c r="J237" s="225"/>
      <c r="K237" s="225"/>
    </row>
    <row r="238" spans="4:11" ht="15">
      <c r="D238" s="225"/>
      <c r="E238" s="225"/>
      <c r="F238" s="225"/>
      <c r="G238" s="225"/>
      <c r="H238" s="225"/>
      <c r="I238" s="225"/>
      <c r="J238" s="225"/>
      <c r="K238" s="225"/>
    </row>
    <row r="239" spans="4:11" ht="15">
      <c r="D239" s="225"/>
      <c r="E239" s="225"/>
      <c r="F239" s="225"/>
      <c r="G239" s="225"/>
      <c r="H239" s="225"/>
      <c r="I239" s="225"/>
      <c r="J239" s="225"/>
      <c r="K239" s="225"/>
    </row>
    <row r="240" spans="4:11" ht="15">
      <c r="D240" s="225"/>
      <c r="E240" s="225"/>
      <c r="F240" s="225"/>
      <c r="G240" s="225"/>
      <c r="H240" s="225"/>
      <c r="I240" s="225"/>
      <c r="J240" s="225"/>
      <c r="K240" s="225"/>
    </row>
    <row r="241" spans="4:11" ht="15">
      <c r="D241" s="225"/>
      <c r="E241" s="225"/>
      <c r="F241" s="225"/>
      <c r="G241" s="225"/>
      <c r="H241" s="225"/>
      <c r="I241" s="225"/>
      <c r="J241" s="225"/>
      <c r="K241" s="225"/>
    </row>
    <row r="242" spans="4:11" ht="15">
      <c r="D242" s="225"/>
      <c r="E242" s="225"/>
      <c r="F242" s="225"/>
      <c r="G242" s="225"/>
      <c r="H242" s="225"/>
      <c r="I242" s="225"/>
      <c r="J242" s="225"/>
      <c r="K242" s="225"/>
    </row>
    <row r="243" spans="4:11" ht="15">
      <c r="D243" s="225"/>
      <c r="E243" s="225"/>
      <c r="F243" s="225"/>
      <c r="G243" s="225"/>
      <c r="H243" s="225"/>
      <c r="I243" s="225"/>
      <c r="J243" s="225"/>
      <c r="K243" s="225"/>
    </row>
    <row r="244" spans="4:11" ht="15">
      <c r="D244" s="225"/>
      <c r="E244" s="225"/>
      <c r="F244" s="225"/>
      <c r="G244" s="225"/>
      <c r="H244" s="225"/>
      <c r="I244" s="225"/>
      <c r="J244" s="225"/>
      <c r="K244" s="225"/>
    </row>
    <row r="245" spans="4:11" ht="15">
      <c r="D245" s="225"/>
      <c r="E245" s="225"/>
      <c r="F245" s="225"/>
      <c r="G245" s="225"/>
      <c r="H245" s="225"/>
      <c r="I245" s="225"/>
      <c r="J245" s="225"/>
      <c r="K245" s="225"/>
    </row>
    <row r="246" spans="4:11" ht="15">
      <c r="D246" s="225"/>
      <c r="E246" s="225"/>
      <c r="F246" s="225"/>
      <c r="G246" s="225"/>
      <c r="H246" s="225"/>
      <c r="I246" s="225"/>
      <c r="J246" s="225"/>
      <c r="K246" s="225"/>
    </row>
    <row r="247" spans="4:11" ht="15">
      <c r="D247" s="225"/>
      <c r="E247" s="225"/>
      <c r="F247" s="225"/>
      <c r="G247" s="225"/>
      <c r="H247" s="225"/>
      <c r="I247" s="225"/>
      <c r="J247" s="225"/>
      <c r="K247" s="225"/>
    </row>
    <row r="248" spans="4:11" ht="15">
      <c r="D248" s="225"/>
      <c r="E248" s="225"/>
      <c r="F248" s="225"/>
      <c r="G248" s="225"/>
      <c r="H248" s="225"/>
      <c r="I248" s="225"/>
      <c r="J248" s="225"/>
      <c r="K248" s="225"/>
    </row>
    <row r="249" spans="4:11" ht="15">
      <c r="D249" s="225"/>
      <c r="E249" s="225"/>
      <c r="F249" s="225"/>
      <c r="G249" s="225"/>
      <c r="H249" s="225"/>
      <c r="I249" s="225"/>
      <c r="J249" s="225"/>
      <c r="K249" s="225"/>
    </row>
    <row r="250" spans="4:11" ht="15">
      <c r="D250" s="225"/>
      <c r="E250" s="225"/>
      <c r="F250" s="225"/>
      <c r="G250" s="225"/>
      <c r="H250" s="225"/>
      <c r="I250" s="225"/>
      <c r="J250" s="225"/>
      <c r="K250" s="225"/>
    </row>
    <row r="251" spans="4:11" ht="15">
      <c r="D251" s="225"/>
      <c r="E251" s="225"/>
      <c r="F251" s="225"/>
      <c r="G251" s="225"/>
      <c r="H251" s="225"/>
      <c r="I251" s="225"/>
      <c r="J251" s="225"/>
      <c r="K251" s="225"/>
    </row>
    <row r="252" spans="4:11" ht="15">
      <c r="D252" s="225"/>
      <c r="E252" s="225"/>
      <c r="F252" s="225"/>
      <c r="G252" s="225"/>
      <c r="H252" s="225"/>
      <c r="I252" s="225"/>
      <c r="J252" s="225"/>
      <c r="K252" s="225"/>
    </row>
    <row r="253" spans="4:11" ht="15">
      <c r="D253" s="225"/>
      <c r="E253" s="225"/>
      <c r="F253" s="225"/>
      <c r="G253" s="225"/>
      <c r="H253" s="225"/>
      <c r="I253" s="225"/>
      <c r="J253" s="225"/>
      <c r="K253" s="225"/>
    </row>
    <row r="254" spans="4:11" ht="15">
      <c r="D254" s="225"/>
      <c r="E254" s="225"/>
      <c r="F254" s="225"/>
      <c r="G254" s="225"/>
      <c r="H254" s="225"/>
      <c r="I254" s="225"/>
      <c r="J254" s="225"/>
      <c r="K254" s="225"/>
    </row>
    <row r="255" spans="4:11" ht="15">
      <c r="D255" s="225"/>
      <c r="E255" s="225"/>
      <c r="F255" s="225"/>
      <c r="G255" s="225"/>
      <c r="H255" s="225"/>
      <c r="I255" s="225"/>
      <c r="J255" s="225"/>
      <c r="K255" s="225"/>
    </row>
    <row r="256" spans="4:11" ht="15">
      <c r="D256" s="225"/>
      <c r="E256" s="225"/>
      <c r="F256" s="225"/>
      <c r="G256" s="225"/>
      <c r="H256" s="225"/>
      <c r="I256" s="225"/>
      <c r="J256" s="225"/>
      <c r="K256" s="225"/>
    </row>
    <row r="257" spans="4:11" ht="15">
      <c r="D257" s="225"/>
      <c r="E257" s="225"/>
      <c r="F257" s="225"/>
      <c r="G257" s="225"/>
      <c r="H257" s="225"/>
      <c r="I257" s="225"/>
      <c r="J257" s="225"/>
      <c r="K257" s="225"/>
    </row>
    <row r="258" spans="4:11" ht="15">
      <c r="D258" s="225"/>
      <c r="E258" s="225"/>
      <c r="F258" s="225"/>
      <c r="G258" s="225"/>
      <c r="H258" s="225"/>
      <c r="I258" s="225"/>
      <c r="J258" s="225"/>
      <c r="K258" s="225"/>
    </row>
    <row r="259" spans="4:11" ht="15">
      <c r="D259" s="225"/>
      <c r="E259" s="225"/>
      <c r="F259" s="225"/>
      <c r="G259" s="225"/>
      <c r="H259" s="225"/>
      <c r="I259" s="225"/>
      <c r="J259" s="225"/>
      <c r="K259" s="225"/>
    </row>
    <row r="260" spans="4:11" ht="15">
      <c r="D260" s="225"/>
      <c r="E260" s="225"/>
      <c r="F260" s="225"/>
      <c r="G260" s="225"/>
      <c r="H260" s="225"/>
      <c r="I260" s="225"/>
      <c r="J260" s="225"/>
      <c r="K260" s="225"/>
    </row>
    <row r="261" spans="4:11" ht="15">
      <c r="D261" s="225"/>
      <c r="E261" s="225"/>
      <c r="F261" s="225"/>
      <c r="G261" s="225"/>
      <c r="H261" s="225"/>
      <c r="I261" s="225"/>
      <c r="J261" s="225"/>
      <c r="K261" s="225"/>
    </row>
    <row r="262" spans="4:11" ht="15">
      <c r="D262" s="225"/>
      <c r="E262" s="225"/>
      <c r="F262" s="225"/>
      <c r="G262" s="225"/>
      <c r="H262" s="225"/>
      <c r="I262" s="225"/>
      <c r="J262" s="225"/>
      <c r="K262" s="225"/>
    </row>
    <row r="263" spans="4:11" ht="15">
      <c r="D263" s="225"/>
      <c r="E263" s="225"/>
      <c r="F263" s="225"/>
      <c r="G263" s="225"/>
      <c r="H263" s="225"/>
      <c r="I263" s="225"/>
      <c r="J263" s="225"/>
      <c r="K263" s="225"/>
    </row>
    <row r="264" spans="4:11" ht="15">
      <c r="D264" s="225"/>
      <c r="E264" s="225"/>
      <c r="F264" s="225"/>
      <c r="G264" s="225"/>
      <c r="H264" s="225"/>
      <c r="I264" s="225"/>
      <c r="J264" s="225"/>
      <c r="K264" s="225"/>
    </row>
    <row r="265" spans="4:11" ht="15">
      <c r="D265" s="225"/>
      <c r="E265" s="225"/>
      <c r="F265" s="225"/>
      <c r="G265" s="225"/>
      <c r="H265" s="225"/>
      <c r="I265" s="225"/>
      <c r="J265" s="225"/>
      <c r="K265" s="225"/>
    </row>
    <row r="266" spans="4:11" ht="15">
      <c r="D266" s="225"/>
      <c r="E266" s="225"/>
      <c r="F266" s="225"/>
      <c r="G266" s="225"/>
      <c r="H266" s="225"/>
      <c r="I266" s="225"/>
      <c r="J266" s="225"/>
      <c r="K266" s="225"/>
    </row>
    <row r="267" spans="4:11" ht="15">
      <c r="D267" s="225"/>
      <c r="E267" s="225"/>
      <c r="F267" s="225"/>
      <c r="G267" s="225"/>
      <c r="H267" s="225"/>
      <c r="I267" s="225"/>
      <c r="J267" s="225"/>
      <c r="K267" s="225"/>
    </row>
    <row r="268" spans="4:11" ht="15">
      <c r="D268" s="225"/>
      <c r="E268" s="225"/>
      <c r="F268" s="225"/>
      <c r="G268" s="225"/>
      <c r="H268" s="225"/>
      <c r="I268" s="225"/>
      <c r="J268" s="225"/>
      <c r="K268" s="225"/>
    </row>
    <row r="269" spans="4:11" ht="15">
      <c r="D269" s="225"/>
      <c r="E269" s="225"/>
      <c r="F269" s="225"/>
      <c r="G269" s="225"/>
      <c r="H269" s="225"/>
      <c r="I269" s="225"/>
      <c r="J269" s="225"/>
      <c r="K269" s="225"/>
    </row>
    <row r="270" spans="4:11" ht="15">
      <c r="D270" s="225"/>
      <c r="E270" s="225"/>
      <c r="F270" s="225"/>
      <c r="G270" s="225"/>
      <c r="H270" s="225"/>
      <c r="I270" s="225"/>
      <c r="J270" s="225"/>
      <c r="K270" s="225"/>
    </row>
    <row r="271" spans="4:11" ht="15">
      <c r="D271" s="225"/>
      <c r="E271" s="225"/>
      <c r="F271" s="225"/>
      <c r="G271" s="225"/>
      <c r="H271" s="225"/>
      <c r="I271" s="225"/>
      <c r="J271" s="225"/>
      <c r="K271" s="225"/>
    </row>
    <row r="272" spans="4:11" ht="15">
      <c r="D272" s="225"/>
      <c r="E272" s="225"/>
      <c r="F272" s="225"/>
      <c r="G272" s="225"/>
      <c r="H272" s="225"/>
      <c r="I272" s="225"/>
      <c r="J272" s="225"/>
      <c r="K272" s="225"/>
    </row>
    <row r="273" spans="4:11" ht="15">
      <c r="D273" s="225"/>
      <c r="E273" s="225"/>
      <c r="F273" s="225"/>
      <c r="G273" s="225"/>
      <c r="H273" s="225"/>
      <c r="I273" s="225"/>
      <c r="J273" s="225"/>
      <c r="K273" s="225"/>
    </row>
    <row r="274" spans="4:11" ht="15">
      <c r="D274" s="225"/>
      <c r="E274" s="225"/>
      <c r="F274" s="225"/>
      <c r="G274" s="225"/>
      <c r="H274" s="225"/>
      <c r="I274" s="225"/>
      <c r="J274" s="225"/>
      <c r="K274" s="225"/>
    </row>
    <row r="275" spans="4:11" ht="15">
      <c r="D275" s="225"/>
      <c r="E275" s="225"/>
      <c r="F275" s="225"/>
      <c r="G275" s="225"/>
      <c r="H275" s="225"/>
      <c r="I275" s="225"/>
      <c r="J275" s="225"/>
      <c r="K275" s="225"/>
    </row>
    <row r="276" spans="4:11" ht="15">
      <c r="D276" s="225"/>
      <c r="E276" s="225"/>
      <c r="F276" s="225"/>
      <c r="G276" s="225"/>
      <c r="H276" s="225"/>
      <c r="I276" s="225"/>
      <c r="J276" s="225"/>
      <c r="K276" s="225"/>
    </row>
    <row r="277" spans="4:11" ht="15">
      <c r="D277" s="225"/>
      <c r="E277" s="225"/>
      <c r="F277" s="225"/>
      <c r="G277" s="225"/>
      <c r="H277" s="225"/>
      <c r="I277" s="225"/>
      <c r="J277" s="225"/>
      <c r="K277" s="225"/>
    </row>
    <row r="278" spans="4:11" ht="15">
      <c r="D278" s="225"/>
      <c r="E278" s="225"/>
      <c r="F278" s="225"/>
      <c r="G278" s="225"/>
      <c r="H278" s="225"/>
      <c r="I278" s="225"/>
      <c r="J278" s="225"/>
      <c r="K278" s="225"/>
    </row>
    <row r="279" spans="4:11" ht="15">
      <c r="D279" s="225"/>
      <c r="E279" s="225"/>
      <c r="F279" s="225"/>
      <c r="G279" s="225"/>
      <c r="H279" s="225"/>
      <c r="I279" s="225"/>
      <c r="J279" s="225"/>
      <c r="K279" s="225"/>
    </row>
    <row r="280" spans="4:11" ht="15">
      <c r="D280" s="225"/>
      <c r="E280" s="225"/>
      <c r="F280" s="225"/>
      <c r="G280" s="225"/>
      <c r="H280" s="225"/>
      <c r="I280" s="225"/>
      <c r="J280" s="225"/>
      <c r="K280" s="225"/>
    </row>
    <row r="281" spans="4:11" ht="15">
      <c r="D281" s="225"/>
      <c r="E281" s="225"/>
      <c r="F281" s="225"/>
      <c r="G281" s="225"/>
      <c r="H281" s="225"/>
      <c r="I281" s="225"/>
      <c r="J281" s="225"/>
      <c r="K281" s="225"/>
    </row>
    <row r="282" spans="4:11" ht="15">
      <c r="D282" s="225"/>
      <c r="E282" s="225"/>
      <c r="F282" s="225"/>
      <c r="G282" s="225"/>
      <c r="H282" s="225"/>
      <c r="I282" s="225"/>
      <c r="J282" s="225"/>
      <c r="K282" s="225"/>
    </row>
    <row r="283" spans="4:11" ht="15">
      <c r="D283" s="225"/>
      <c r="E283" s="225"/>
      <c r="F283" s="225"/>
      <c r="G283" s="225"/>
      <c r="H283" s="225"/>
      <c r="I283" s="225"/>
      <c r="J283" s="225"/>
      <c r="K283" s="225"/>
    </row>
    <row r="284" spans="4:11" ht="15">
      <c r="D284" s="225"/>
      <c r="E284" s="225"/>
      <c r="F284" s="225"/>
      <c r="G284" s="225"/>
      <c r="H284" s="225"/>
      <c r="I284" s="225"/>
      <c r="J284" s="225"/>
      <c r="K284" s="225"/>
    </row>
    <row r="285" spans="4:11" ht="15">
      <c r="D285" s="225"/>
      <c r="E285" s="225"/>
      <c r="F285" s="225"/>
      <c r="G285" s="225"/>
      <c r="H285" s="225"/>
      <c r="I285" s="225"/>
      <c r="J285" s="225"/>
      <c r="K285" s="225"/>
    </row>
    <row r="286" spans="4:11" ht="15">
      <c r="D286" s="225"/>
      <c r="E286" s="225"/>
      <c r="F286" s="225"/>
      <c r="G286" s="225"/>
      <c r="H286" s="225"/>
      <c r="I286" s="225"/>
      <c r="J286" s="225"/>
      <c r="K286" s="225"/>
    </row>
    <row r="287" spans="4:11" ht="15">
      <c r="D287" s="225"/>
      <c r="E287" s="225"/>
      <c r="F287" s="225"/>
      <c r="G287" s="225"/>
      <c r="H287" s="225"/>
      <c r="I287" s="225"/>
      <c r="J287" s="225"/>
      <c r="K287" s="225"/>
    </row>
    <row r="288" spans="4:11" ht="15">
      <c r="D288" s="225"/>
      <c r="E288" s="225"/>
      <c r="F288" s="225"/>
      <c r="G288" s="225"/>
      <c r="H288" s="225"/>
      <c r="I288" s="225"/>
      <c r="J288" s="225"/>
      <c r="K288" s="225"/>
    </row>
    <row r="289" spans="4:11" ht="15">
      <c r="D289" s="225"/>
      <c r="E289" s="225"/>
      <c r="F289" s="225"/>
      <c r="G289" s="225"/>
      <c r="H289" s="225"/>
      <c r="I289" s="225"/>
      <c r="J289" s="225"/>
      <c r="K289" s="225"/>
    </row>
    <row r="290" spans="4:11" ht="15">
      <c r="D290" s="225"/>
      <c r="E290" s="225"/>
      <c r="F290" s="225"/>
      <c r="G290" s="225"/>
      <c r="H290" s="225"/>
      <c r="I290" s="225"/>
      <c r="J290" s="225"/>
      <c r="K290" s="225"/>
    </row>
    <row r="291" spans="4:11" ht="15">
      <c r="D291" s="225"/>
      <c r="E291" s="225"/>
      <c r="F291" s="225"/>
      <c r="G291" s="225"/>
      <c r="H291" s="225"/>
      <c r="I291" s="225"/>
      <c r="J291" s="225"/>
      <c r="K291" s="225"/>
    </row>
    <row r="292" spans="4:11" ht="15">
      <c r="D292" s="225"/>
      <c r="E292" s="225"/>
      <c r="F292" s="225"/>
      <c r="G292" s="225"/>
      <c r="H292" s="225"/>
      <c r="I292" s="225"/>
      <c r="J292" s="225"/>
      <c r="K292" s="225"/>
    </row>
    <row r="293" spans="4:11" ht="15">
      <c r="D293" s="225"/>
      <c r="E293" s="225"/>
      <c r="F293" s="225"/>
      <c r="G293" s="225"/>
      <c r="H293" s="225"/>
      <c r="I293" s="225"/>
      <c r="J293" s="225"/>
      <c r="K293" s="225"/>
    </row>
    <row r="294" spans="4:11" ht="15">
      <c r="D294" s="225"/>
      <c r="E294" s="225"/>
      <c r="F294" s="225"/>
      <c r="G294" s="225"/>
      <c r="H294" s="225"/>
      <c r="I294" s="225"/>
      <c r="J294" s="225"/>
      <c r="K294" s="225"/>
    </row>
    <row r="295" spans="4:11" ht="15">
      <c r="D295" s="225"/>
      <c r="E295" s="225"/>
      <c r="F295" s="225"/>
      <c r="G295" s="225"/>
      <c r="H295" s="225"/>
      <c r="I295" s="225"/>
      <c r="J295" s="225"/>
      <c r="K295" s="225"/>
    </row>
    <row r="296" spans="4:11" ht="15">
      <c r="D296" s="225"/>
      <c r="E296" s="225"/>
      <c r="F296" s="225"/>
      <c r="G296" s="225"/>
      <c r="H296" s="225"/>
      <c r="I296" s="225"/>
      <c r="J296" s="225"/>
      <c r="K296" s="225"/>
    </row>
    <row r="297" spans="4:11" ht="15">
      <c r="D297" s="225"/>
      <c r="E297" s="225"/>
      <c r="F297" s="225"/>
      <c r="G297" s="225"/>
      <c r="H297" s="225"/>
      <c r="I297" s="225"/>
      <c r="J297" s="225"/>
      <c r="K297" s="225"/>
    </row>
    <row r="298" spans="4:11" ht="15">
      <c r="D298" s="225"/>
      <c r="E298" s="225"/>
      <c r="F298" s="225"/>
      <c r="G298" s="225"/>
      <c r="H298" s="225"/>
      <c r="I298" s="225"/>
      <c r="J298" s="225"/>
      <c r="K298" s="225"/>
    </row>
    <row r="299" spans="4:11" ht="15">
      <c r="D299" s="225"/>
      <c r="E299" s="225"/>
      <c r="F299" s="225"/>
      <c r="G299" s="225"/>
      <c r="H299" s="225"/>
      <c r="I299" s="225"/>
      <c r="J299" s="225"/>
      <c r="K299" s="225"/>
    </row>
    <row r="300" spans="4:11" ht="15">
      <c r="D300" s="225"/>
      <c r="E300" s="225"/>
      <c r="F300" s="225"/>
      <c r="G300" s="225"/>
      <c r="H300" s="225"/>
      <c r="I300" s="225"/>
      <c r="J300" s="225"/>
      <c r="K300" s="225"/>
    </row>
    <row r="301" spans="4:11" ht="15">
      <c r="D301" s="225"/>
      <c r="E301" s="225"/>
      <c r="F301" s="225"/>
      <c r="G301" s="225"/>
      <c r="H301" s="225"/>
      <c r="I301" s="225"/>
      <c r="J301" s="225"/>
      <c r="K301" s="225"/>
    </row>
    <row r="302" spans="4:11" ht="15">
      <c r="D302" s="225"/>
      <c r="E302" s="225"/>
      <c r="F302" s="225"/>
      <c r="G302" s="225"/>
      <c r="H302" s="225"/>
      <c r="I302" s="225"/>
      <c r="J302" s="225"/>
      <c r="K302" s="225"/>
    </row>
    <row r="303" spans="4:11" ht="15">
      <c r="D303" s="225"/>
      <c r="E303" s="225"/>
      <c r="F303" s="225"/>
      <c r="G303" s="225"/>
      <c r="H303" s="225"/>
      <c r="I303" s="225"/>
      <c r="J303" s="225"/>
      <c r="K303" s="225"/>
    </row>
    <row r="304" spans="4:11" ht="15">
      <c r="D304" s="225"/>
      <c r="E304" s="225"/>
      <c r="F304" s="225"/>
      <c r="G304" s="225"/>
      <c r="H304" s="225"/>
      <c r="I304" s="225"/>
      <c r="J304" s="225"/>
      <c r="K304" s="225"/>
    </row>
    <row r="305" spans="4:11" ht="15">
      <c r="D305" s="225"/>
      <c r="E305" s="225"/>
      <c r="F305" s="225"/>
      <c r="G305" s="225"/>
      <c r="H305" s="225"/>
      <c r="I305" s="225"/>
      <c r="J305" s="225"/>
      <c r="K305" s="225"/>
    </row>
    <row r="306" spans="4:11" ht="15">
      <c r="D306" s="225"/>
      <c r="E306" s="225"/>
      <c r="F306" s="225"/>
      <c r="G306" s="225"/>
      <c r="H306" s="225"/>
      <c r="I306" s="225"/>
      <c r="J306" s="225"/>
      <c r="K306" s="225"/>
    </row>
    <row r="307" spans="4:11" ht="15">
      <c r="D307" s="225"/>
      <c r="E307" s="225"/>
      <c r="F307" s="225"/>
      <c r="G307" s="225"/>
      <c r="H307" s="225"/>
      <c r="I307" s="225"/>
      <c r="J307" s="225"/>
      <c r="K307" s="225"/>
    </row>
    <row r="308" spans="4:11" ht="15">
      <c r="D308" s="225"/>
      <c r="E308" s="225"/>
      <c r="F308" s="225"/>
      <c r="G308" s="225"/>
      <c r="H308" s="225"/>
      <c r="I308" s="225"/>
      <c r="J308" s="225"/>
      <c r="K308" s="225"/>
    </row>
    <row r="309" spans="4:11" ht="15">
      <c r="D309" s="225"/>
      <c r="E309" s="225"/>
      <c r="F309" s="225"/>
      <c r="G309" s="225"/>
      <c r="H309" s="225"/>
      <c r="I309" s="225"/>
      <c r="J309" s="225"/>
      <c r="K309" s="225"/>
    </row>
    <row r="310" spans="4:11" ht="15">
      <c r="D310" s="225"/>
      <c r="E310" s="225"/>
      <c r="F310" s="225"/>
      <c r="G310" s="225"/>
      <c r="H310" s="225"/>
      <c r="I310" s="225"/>
      <c r="J310" s="225"/>
      <c r="K310" s="225"/>
    </row>
    <row r="311" spans="4:11" ht="15">
      <c r="D311" s="225"/>
      <c r="E311" s="225"/>
      <c r="F311" s="225"/>
      <c r="G311" s="225"/>
      <c r="H311" s="225"/>
      <c r="I311" s="225"/>
      <c r="J311" s="225"/>
      <c r="K311" s="225"/>
    </row>
    <row r="312" spans="4:11" ht="15">
      <c r="D312" s="225"/>
      <c r="E312" s="225"/>
      <c r="F312" s="225"/>
      <c r="G312" s="225"/>
      <c r="H312" s="225"/>
      <c r="I312" s="225"/>
      <c r="J312" s="225"/>
      <c r="K312" s="225"/>
    </row>
    <row r="313" spans="4:11" ht="15">
      <c r="D313" s="225"/>
      <c r="E313" s="225"/>
      <c r="F313" s="225"/>
      <c r="G313" s="225"/>
      <c r="H313" s="225"/>
      <c r="I313" s="225"/>
      <c r="J313" s="225"/>
      <c r="K313" s="225"/>
    </row>
    <row r="314" spans="4:11" ht="15">
      <c r="D314" s="225"/>
      <c r="E314" s="225"/>
      <c r="F314" s="225"/>
      <c r="G314" s="225"/>
      <c r="H314" s="225"/>
      <c r="I314" s="225"/>
      <c r="J314" s="225"/>
      <c r="K314" s="225"/>
    </row>
    <row r="315" spans="4:11" ht="15">
      <c r="D315" s="225"/>
      <c r="E315" s="225"/>
      <c r="F315" s="225"/>
      <c r="G315" s="225"/>
      <c r="H315" s="225"/>
      <c r="I315" s="225"/>
      <c r="J315" s="225"/>
      <c r="K315" s="225"/>
    </row>
    <row r="316" spans="4:11" ht="15">
      <c r="D316" s="225"/>
      <c r="E316" s="225"/>
      <c r="F316" s="225"/>
      <c r="G316" s="225"/>
      <c r="H316" s="225"/>
      <c r="I316" s="225"/>
      <c r="J316" s="225"/>
      <c r="K316" s="225"/>
    </row>
    <row r="317" spans="4:11" ht="15">
      <c r="D317" s="225"/>
      <c r="E317" s="225"/>
      <c r="F317" s="225"/>
      <c r="G317" s="225"/>
      <c r="H317" s="225"/>
      <c r="I317" s="225"/>
      <c r="J317" s="225"/>
      <c r="K317" s="225"/>
    </row>
    <row r="318" spans="4:11" ht="15">
      <c r="D318" s="225"/>
      <c r="E318" s="225"/>
      <c r="F318" s="225"/>
      <c r="G318" s="225"/>
      <c r="H318" s="225"/>
      <c r="I318" s="225"/>
      <c r="J318" s="225"/>
      <c r="K318" s="225"/>
    </row>
    <row r="319" spans="4:11" ht="15">
      <c r="D319" s="225"/>
      <c r="E319" s="225"/>
      <c r="F319" s="225"/>
      <c r="G319" s="225"/>
      <c r="H319" s="225"/>
      <c r="I319" s="225"/>
      <c r="J319" s="225"/>
      <c r="K319" s="225"/>
    </row>
    <row r="320" spans="4:11" ht="15">
      <c r="D320" s="225"/>
      <c r="E320" s="225"/>
      <c r="F320" s="225"/>
      <c r="G320" s="225"/>
      <c r="H320" s="225"/>
      <c r="I320" s="225"/>
      <c r="J320" s="225"/>
      <c r="K320" s="225"/>
    </row>
    <row r="321" spans="4:11" ht="15">
      <c r="D321" s="225"/>
      <c r="E321" s="225"/>
      <c r="F321" s="225"/>
      <c r="G321" s="225"/>
      <c r="H321" s="225"/>
      <c r="I321" s="225"/>
      <c r="J321" s="225"/>
      <c r="K321" s="225"/>
    </row>
    <row r="322" spans="4:11" ht="15">
      <c r="D322" s="225"/>
      <c r="E322" s="225"/>
      <c r="F322" s="225"/>
      <c r="G322" s="225"/>
      <c r="H322" s="225"/>
      <c r="I322" s="225"/>
      <c r="J322" s="225"/>
      <c r="K322" s="225"/>
    </row>
    <row r="323" spans="4:11" ht="15">
      <c r="D323" s="225"/>
      <c r="E323" s="225"/>
      <c r="F323" s="225"/>
      <c r="G323" s="225"/>
      <c r="H323" s="225"/>
      <c r="I323" s="225"/>
      <c r="J323" s="225"/>
      <c r="K323" s="225"/>
    </row>
    <row r="324" spans="4:11" ht="15">
      <c r="D324" s="225"/>
      <c r="E324" s="225"/>
      <c r="F324" s="225"/>
      <c r="G324" s="225"/>
      <c r="H324" s="225"/>
      <c r="I324" s="225"/>
      <c r="J324" s="225"/>
      <c r="K324" s="225"/>
    </row>
    <row r="325" spans="4:11" ht="15">
      <c r="D325" s="225"/>
      <c r="E325" s="225"/>
      <c r="F325" s="225"/>
      <c r="G325" s="225"/>
      <c r="H325" s="225"/>
      <c r="I325" s="225"/>
      <c r="J325" s="225"/>
      <c r="K325" s="225"/>
    </row>
    <row r="326" spans="4:11" ht="15">
      <c r="D326" s="225"/>
      <c r="E326" s="225"/>
      <c r="F326" s="225"/>
      <c r="G326" s="225"/>
      <c r="H326" s="225"/>
      <c r="I326" s="225"/>
      <c r="J326" s="225"/>
      <c r="K326" s="225"/>
    </row>
    <row r="327" spans="4:11" ht="15">
      <c r="D327" s="225"/>
      <c r="E327" s="225"/>
      <c r="F327" s="225"/>
      <c r="G327" s="225"/>
      <c r="H327" s="225"/>
      <c r="I327" s="225"/>
      <c r="J327" s="225"/>
      <c r="K327" s="225"/>
    </row>
    <row r="328" spans="4:11" ht="15">
      <c r="D328" s="225"/>
      <c r="E328" s="225"/>
      <c r="F328" s="225"/>
      <c r="G328" s="225"/>
      <c r="H328" s="225"/>
      <c r="I328" s="225"/>
      <c r="J328" s="225"/>
      <c r="K328" s="225"/>
    </row>
    <row r="329" spans="4:11" ht="15">
      <c r="D329" s="225"/>
      <c r="E329" s="225"/>
      <c r="F329" s="225"/>
      <c r="G329" s="225"/>
      <c r="H329" s="225"/>
      <c r="I329" s="225"/>
      <c r="J329" s="225"/>
      <c r="K329" s="225"/>
    </row>
    <row r="330" spans="4:11" ht="15">
      <c r="D330" s="225"/>
      <c r="E330" s="225"/>
      <c r="F330" s="225"/>
      <c r="G330" s="225"/>
      <c r="H330" s="225"/>
      <c r="I330" s="225"/>
      <c r="J330" s="225"/>
      <c r="K330" s="225"/>
    </row>
    <row r="331" spans="4:11" ht="15">
      <c r="D331" s="225"/>
      <c r="E331" s="225"/>
      <c r="F331" s="225"/>
      <c r="G331" s="225"/>
      <c r="H331" s="225"/>
      <c r="I331" s="225"/>
      <c r="J331" s="225"/>
      <c r="K331" s="225"/>
    </row>
    <row r="332" spans="4:11" ht="15">
      <c r="D332" s="225"/>
      <c r="E332" s="225"/>
      <c r="F332" s="225"/>
      <c r="G332" s="225"/>
      <c r="H332" s="225"/>
      <c r="I332" s="225"/>
      <c r="J332" s="225"/>
      <c r="K332" s="225"/>
    </row>
    <row r="333" spans="4:11" ht="15">
      <c r="D333" s="225"/>
      <c r="E333" s="225"/>
      <c r="F333" s="225"/>
      <c r="G333" s="225"/>
      <c r="H333" s="225"/>
      <c r="I333" s="225"/>
      <c r="J333" s="225"/>
      <c r="K333" s="225"/>
    </row>
    <row r="334" spans="4:11" ht="15">
      <c r="D334" s="225"/>
      <c r="E334" s="225"/>
      <c r="F334" s="225"/>
      <c r="G334" s="225"/>
      <c r="H334" s="225"/>
      <c r="I334" s="225"/>
      <c r="J334" s="225"/>
      <c r="K334" s="225"/>
    </row>
    <row r="335" spans="4:11" ht="15">
      <c r="D335" s="225"/>
      <c r="E335" s="225"/>
      <c r="F335" s="225"/>
      <c r="G335" s="225"/>
      <c r="H335" s="225"/>
      <c r="I335" s="225"/>
      <c r="J335" s="225"/>
      <c r="K335" s="225"/>
    </row>
    <row r="336" spans="4:11" ht="15">
      <c r="D336" s="225"/>
      <c r="E336" s="225"/>
      <c r="F336" s="225"/>
      <c r="G336" s="225"/>
      <c r="H336" s="225"/>
      <c r="I336" s="225"/>
      <c r="J336" s="225"/>
      <c r="K336" s="225"/>
    </row>
    <row r="337" spans="4:11" ht="15">
      <c r="D337" s="225"/>
      <c r="E337" s="225"/>
      <c r="F337" s="225"/>
      <c r="G337" s="225"/>
      <c r="H337" s="225"/>
      <c r="I337" s="225"/>
      <c r="J337" s="225"/>
      <c r="K337" s="225"/>
    </row>
    <row r="338" spans="4:11" ht="15">
      <c r="D338" s="225"/>
      <c r="E338" s="225"/>
      <c r="F338" s="225"/>
      <c r="G338" s="225"/>
      <c r="H338" s="225"/>
      <c r="I338" s="225"/>
      <c r="J338" s="225"/>
      <c r="K338" s="225"/>
    </row>
    <row r="339" spans="4:11" ht="15">
      <c r="D339" s="225"/>
      <c r="E339" s="225"/>
      <c r="F339" s="225"/>
      <c r="G339" s="225"/>
      <c r="H339" s="225"/>
      <c r="I339" s="225"/>
      <c r="J339" s="225"/>
      <c r="K339" s="225"/>
    </row>
    <row r="340" spans="4:11" ht="15">
      <c r="D340" s="225"/>
      <c r="E340" s="225"/>
      <c r="F340" s="225"/>
      <c r="G340" s="225"/>
      <c r="H340" s="225"/>
      <c r="I340" s="225"/>
      <c r="J340" s="225"/>
      <c r="K340" s="225"/>
    </row>
    <row r="341" spans="4:11" ht="15">
      <c r="D341" s="225"/>
      <c r="E341" s="225"/>
      <c r="F341" s="225"/>
      <c r="G341" s="225"/>
      <c r="H341" s="225"/>
      <c r="I341" s="225"/>
      <c r="J341" s="225"/>
      <c r="K341" s="225"/>
    </row>
    <row r="342" spans="4:11" ht="15">
      <c r="D342" s="225"/>
      <c r="E342" s="225"/>
      <c r="F342" s="225"/>
      <c r="G342" s="225"/>
      <c r="H342" s="225"/>
      <c r="I342" s="225"/>
      <c r="J342" s="225"/>
      <c r="K342" s="225"/>
    </row>
    <row r="343" spans="4:11" ht="15">
      <c r="D343" s="225"/>
      <c r="E343" s="225"/>
      <c r="F343" s="225"/>
      <c r="G343" s="225"/>
      <c r="H343" s="225"/>
      <c r="I343" s="225"/>
      <c r="J343" s="225"/>
      <c r="K343" s="225"/>
    </row>
    <row r="344" spans="4:11" ht="15">
      <c r="D344" s="225"/>
      <c r="E344" s="225"/>
      <c r="F344" s="225"/>
      <c r="G344" s="225"/>
      <c r="H344" s="225"/>
      <c r="I344" s="225"/>
      <c r="J344" s="225"/>
      <c r="K344" s="225"/>
    </row>
    <row r="345" spans="4:11" ht="15">
      <c r="D345" s="225"/>
      <c r="E345" s="225"/>
      <c r="F345" s="225"/>
      <c r="G345" s="225"/>
      <c r="H345" s="225"/>
      <c r="I345" s="225"/>
      <c r="J345" s="225"/>
      <c r="K345" s="225"/>
    </row>
    <row r="346" spans="4:11" ht="15">
      <c r="D346" s="225"/>
      <c r="E346" s="225"/>
      <c r="F346" s="225"/>
      <c r="G346" s="225"/>
      <c r="H346" s="225"/>
      <c r="I346" s="225"/>
      <c r="J346" s="225"/>
      <c r="K346" s="225"/>
    </row>
    <row r="347" spans="4:11" ht="15">
      <c r="D347" s="225"/>
      <c r="E347" s="225"/>
      <c r="F347" s="225"/>
      <c r="G347" s="225"/>
      <c r="H347" s="225"/>
      <c r="I347" s="225"/>
      <c r="J347" s="225"/>
      <c r="K347" s="225"/>
    </row>
    <row r="348" spans="4:11" ht="15">
      <c r="D348" s="225"/>
      <c r="E348" s="225"/>
      <c r="F348" s="225"/>
      <c r="G348" s="225"/>
      <c r="H348" s="225"/>
      <c r="I348" s="225"/>
      <c r="J348" s="225"/>
      <c r="K348" s="225"/>
    </row>
    <row r="349" spans="4:11" ht="15">
      <c r="D349" s="225"/>
      <c r="E349" s="225"/>
      <c r="F349" s="225"/>
      <c r="G349" s="225"/>
      <c r="H349" s="225"/>
      <c r="I349" s="225"/>
      <c r="J349" s="225"/>
      <c r="K349" s="225"/>
    </row>
    <row r="350" spans="4:11" ht="15">
      <c r="D350" s="225"/>
      <c r="E350" s="225"/>
      <c r="F350" s="225"/>
      <c r="G350" s="225"/>
      <c r="H350" s="225"/>
      <c r="I350" s="225"/>
      <c r="J350" s="225"/>
      <c r="K350" s="225"/>
    </row>
    <row r="351" spans="4:11" ht="15">
      <c r="D351" s="225"/>
      <c r="E351" s="225"/>
      <c r="F351" s="225"/>
      <c r="G351" s="225"/>
      <c r="H351" s="225"/>
      <c r="I351" s="225"/>
      <c r="J351" s="225"/>
      <c r="K351" s="225"/>
    </row>
    <row r="352" spans="4:11" ht="15">
      <c r="D352" s="225"/>
      <c r="E352" s="225"/>
      <c r="F352" s="225"/>
      <c r="G352" s="225"/>
      <c r="H352" s="225"/>
      <c r="I352" s="225"/>
      <c r="J352" s="225"/>
      <c r="K352" s="225"/>
    </row>
    <row r="353" spans="4:11" ht="15">
      <c r="D353" s="225"/>
      <c r="E353" s="225"/>
      <c r="F353" s="225"/>
      <c r="G353" s="225"/>
      <c r="H353" s="225"/>
      <c r="I353" s="225"/>
      <c r="J353" s="225"/>
      <c r="K353" s="225"/>
    </row>
    <row r="354" spans="4:11" ht="15">
      <c r="D354" s="225"/>
      <c r="E354" s="225"/>
      <c r="F354" s="225"/>
      <c r="G354" s="225"/>
      <c r="H354" s="225"/>
      <c r="I354" s="225"/>
      <c r="J354" s="225"/>
      <c r="K354" s="225"/>
    </row>
    <row r="355" spans="4:11" ht="15">
      <c r="D355" s="225"/>
      <c r="E355" s="225"/>
      <c r="F355" s="225"/>
      <c r="G355" s="225"/>
      <c r="H355" s="225"/>
      <c r="I355" s="225"/>
      <c r="J355" s="225"/>
      <c r="K355" s="225"/>
    </row>
    <row r="356" spans="4:11" ht="15">
      <c r="D356" s="225"/>
      <c r="E356" s="225"/>
      <c r="F356" s="225"/>
      <c r="G356" s="225"/>
      <c r="H356" s="225"/>
      <c r="I356" s="225"/>
      <c r="J356" s="225"/>
      <c r="K356" s="225"/>
    </row>
    <row r="357" spans="4:11" ht="15">
      <c r="D357" s="225"/>
      <c r="E357" s="225"/>
      <c r="F357" s="225"/>
      <c r="G357" s="225"/>
      <c r="H357" s="225"/>
      <c r="I357" s="225"/>
      <c r="J357" s="225"/>
      <c r="K357" s="225"/>
    </row>
    <row r="358" spans="4:11" ht="15">
      <c r="D358" s="225"/>
      <c r="E358" s="225"/>
      <c r="F358" s="225"/>
      <c r="G358" s="225"/>
      <c r="H358" s="225"/>
      <c r="I358" s="225"/>
      <c r="J358" s="225"/>
      <c r="K358" s="225"/>
    </row>
    <row r="359" spans="4:11" ht="15">
      <c r="D359" s="225"/>
      <c r="E359" s="225"/>
      <c r="F359" s="225"/>
      <c r="G359" s="225"/>
      <c r="H359" s="225"/>
      <c r="I359" s="225"/>
      <c r="J359" s="225"/>
      <c r="K359" s="225"/>
    </row>
    <row r="360" spans="4:11" ht="15">
      <c r="D360" s="225"/>
      <c r="E360" s="225"/>
      <c r="F360" s="225"/>
      <c r="G360" s="225"/>
      <c r="H360" s="225"/>
      <c r="I360" s="225"/>
      <c r="J360" s="225"/>
      <c r="K360" s="225"/>
    </row>
    <row r="361" spans="4:11" ht="15">
      <c r="D361" s="225"/>
      <c r="E361" s="225"/>
      <c r="F361" s="225"/>
      <c r="G361" s="225"/>
      <c r="H361" s="225"/>
      <c r="I361" s="225"/>
      <c r="J361" s="225"/>
      <c r="K361" s="225"/>
    </row>
    <row r="362" spans="4:11" ht="15">
      <c r="D362" s="225"/>
      <c r="E362" s="225"/>
      <c r="F362" s="225"/>
      <c r="G362" s="225"/>
      <c r="H362" s="225"/>
      <c r="I362" s="225"/>
      <c r="J362" s="225"/>
      <c r="K362" s="225"/>
    </row>
    <row r="363" spans="4:11" ht="15">
      <c r="D363" s="225"/>
      <c r="E363" s="225"/>
      <c r="F363" s="225"/>
      <c r="G363" s="225"/>
      <c r="H363" s="225"/>
      <c r="I363" s="225"/>
      <c r="J363" s="225"/>
      <c r="K363" s="225"/>
    </row>
    <row r="364" spans="4:11" ht="15">
      <c r="D364" s="225"/>
      <c r="E364" s="225"/>
      <c r="F364" s="225"/>
      <c r="G364" s="225"/>
      <c r="H364" s="225"/>
      <c r="I364" s="225"/>
      <c r="J364" s="225"/>
      <c r="K364" s="225"/>
    </row>
    <row r="365" spans="4:11" ht="15">
      <c r="D365" s="225"/>
      <c r="E365" s="225"/>
      <c r="F365" s="225"/>
      <c r="G365" s="225"/>
      <c r="H365" s="225"/>
      <c r="I365" s="225"/>
      <c r="J365" s="225"/>
      <c r="K365" s="225"/>
    </row>
    <row r="366" spans="4:11" ht="15">
      <c r="D366" s="225"/>
      <c r="E366" s="225"/>
      <c r="F366" s="225"/>
      <c r="G366" s="225"/>
      <c r="H366" s="225"/>
      <c r="I366" s="225"/>
      <c r="J366" s="225"/>
      <c r="K366" s="225"/>
    </row>
    <row r="367" spans="4:11" ht="15">
      <c r="D367" s="225"/>
      <c r="E367" s="225"/>
      <c r="F367" s="225"/>
      <c r="G367" s="225"/>
      <c r="H367" s="225"/>
      <c r="I367" s="225"/>
      <c r="J367" s="225"/>
      <c r="K367" s="225"/>
    </row>
    <row r="368" spans="4:11" ht="15">
      <c r="D368" s="225"/>
      <c r="E368" s="225"/>
      <c r="F368" s="225"/>
      <c r="G368" s="225"/>
      <c r="H368" s="225"/>
      <c r="I368" s="225"/>
      <c r="J368" s="225"/>
      <c r="K368" s="225"/>
    </row>
    <row r="369" spans="4:11" ht="15">
      <c r="D369" s="225"/>
      <c r="E369" s="225"/>
      <c r="F369" s="225"/>
      <c r="G369" s="225"/>
      <c r="H369" s="225"/>
      <c r="I369" s="225"/>
      <c r="J369" s="225"/>
      <c r="K369" s="225"/>
    </row>
    <row r="370" spans="4:11" ht="15">
      <c r="D370" s="225"/>
      <c r="E370" s="225"/>
      <c r="F370" s="225"/>
      <c r="G370" s="225"/>
      <c r="H370" s="225"/>
      <c r="I370" s="225"/>
      <c r="J370" s="225"/>
      <c r="K370" s="225"/>
    </row>
    <row r="371" spans="4:11" ht="15">
      <c r="D371" s="225"/>
      <c r="E371" s="225"/>
      <c r="F371" s="225"/>
      <c r="G371" s="225"/>
      <c r="H371" s="225"/>
      <c r="I371" s="225"/>
      <c r="J371" s="225"/>
      <c r="K371" s="225"/>
    </row>
    <row r="372" spans="4:11" ht="15">
      <c r="D372" s="225"/>
      <c r="E372" s="225"/>
      <c r="F372" s="225"/>
      <c r="G372" s="225"/>
      <c r="H372" s="225"/>
      <c r="I372" s="225"/>
      <c r="J372" s="225"/>
      <c r="K372" s="225"/>
    </row>
    <row r="373" spans="4:11" ht="15">
      <c r="D373" s="225"/>
      <c r="E373" s="225"/>
      <c r="F373" s="225"/>
      <c r="G373" s="225"/>
      <c r="H373" s="225"/>
      <c r="I373" s="225"/>
      <c r="J373" s="225"/>
      <c r="K373" s="225"/>
    </row>
    <row r="374" spans="4:11" ht="15">
      <c r="D374" s="225"/>
      <c r="E374" s="225"/>
      <c r="F374" s="225"/>
      <c r="G374" s="225"/>
      <c r="H374" s="225"/>
      <c r="I374" s="225"/>
      <c r="J374" s="225"/>
      <c r="K374" s="225"/>
    </row>
    <row r="375" spans="4:11" ht="15">
      <c r="D375" s="225"/>
      <c r="E375" s="225"/>
      <c r="F375" s="225"/>
      <c r="G375" s="225"/>
      <c r="H375" s="225"/>
      <c r="I375" s="225"/>
      <c r="J375" s="225"/>
      <c r="K375" s="225"/>
    </row>
    <row r="376" spans="4:11" ht="15">
      <c r="D376" s="225"/>
      <c r="E376" s="225"/>
      <c r="F376" s="225"/>
      <c r="G376" s="225"/>
      <c r="H376" s="225"/>
      <c r="I376" s="225"/>
      <c r="J376" s="225"/>
      <c r="K376" s="225"/>
    </row>
    <row r="377" spans="4:11" ht="15">
      <c r="D377" s="225"/>
      <c r="E377" s="225"/>
      <c r="F377" s="225"/>
      <c r="G377" s="225"/>
      <c r="H377" s="225"/>
      <c r="I377" s="225"/>
      <c r="J377" s="225"/>
      <c r="K377" s="225"/>
    </row>
    <row r="378" spans="4:11" ht="15">
      <c r="D378" s="225"/>
      <c r="E378" s="225"/>
      <c r="F378" s="225"/>
      <c r="G378" s="225"/>
      <c r="H378" s="225"/>
      <c r="I378" s="225"/>
      <c r="J378" s="225"/>
      <c r="K378" s="225"/>
    </row>
    <row r="379" spans="4:11" ht="15">
      <c r="D379" s="225"/>
      <c r="E379" s="225"/>
      <c r="F379" s="225"/>
      <c r="G379" s="225"/>
      <c r="H379" s="225"/>
      <c r="I379" s="225"/>
      <c r="J379" s="225"/>
      <c r="K379" s="225"/>
    </row>
    <row r="380" spans="4:11" ht="15">
      <c r="D380" s="225"/>
      <c r="E380" s="225"/>
      <c r="F380" s="225"/>
      <c r="G380" s="225"/>
      <c r="H380" s="225"/>
      <c r="I380" s="225"/>
      <c r="J380" s="225"/>
      <c r="K380" s="225"/>
    </row>
    <row r="381" spans="4:11" ht="15">
      <c r="D381" s="225"/>
      <c r="E381" s="225"/>
      <c r="F381" s="225"/>
      <c r="G381" s="225"/>
      <c r="H381" s="225"/>
      <c r="I381" s="225"/>
      <c r="J381" s="225"/>
      <c r="K381" s="225"/>
    </row>
    <row r="382" spans="4:11" ht="15">
      <c r="D382" s="225"/>
      <c r="E382" s="225"/>
      <c r="F382" s="225"/>
      <c r="G382" s="225"/>
      <c r="H382" s="225"/>
      <c r="I382" s="225"/>
      <c r="J382" s="225"/>
      <c r="K382" s="225"/>
    </row>
    <row r="383" spans="4:11" ht="15">
      <c r="D383" s="225"/>
      <c r="E383" s="225"/>
      <c r="F383" s="225"/>
      <c r="G383" s="225"/>
      <c r="H383" s="225"/>
      <c r="I383" s="225"/>
      <c r="J383" s="225"/>
      <c r="K383" s="225"/>
    </row>
    <row r="384" spans="4:11" ht="15">
      <c r="D384" s="225"/>
      <c r="E384" s="225"/>
      <c r="F384" s="225"/>
      <c r="G384" s="225"/>
      <c r="H384" s="225"/>
      <c r="I384" s="225"/>
      <c r="J384" s="225"/>
      <c r="K384" s="225"/>
    </row>
    <row r="385" spans="4:11" ht="15">
      <c r="D385" s="225"/>
      <c r="E385" s="225"/>
      <c r="F385" s="225"/>
      <c r="G385" s="225"/>
      <c r="H385" s="225"/>
      <c r="I385" s="225"/>
      <c r="J385" s="225"/>
      <c r="K385" s="225"/>
    </row>
    <row r="386" spans="4:11" ht="15">
      <c r="D386" s="225"/>
      <c r="E386" s="225"/>
      <c r="F386" s="225"/>
      <c r="G386" s="225"/>
      <c r="H386" s="225"/>
      <c r="I386" s="225"/>
      <c r="J386" s="225"/>
      <c r="K386" s="225"/>
    </row>
    <row r="387" spans="4:11" ht="15">
      <c r="D387" s="225"/>
      <c r="E387" s="225"/>
      <c r="F387" s="225"/>
      <c r="G387" s="225"/>
      <c r="H387" s="225"/>
      <c r="I387" s="225"/>
      <c r="J387" s="225"/>
      <c r="K387" s="225"/>
    </row>
    <row r="388" spans="4:11" ht="15">
      <c r="D388" s="225"/>
      <c r="E388" s="225"/>
      <c r="F388" s="225"/>
      <c r="G388" s="225"/>
      <c r="H388" s="225"/>
      <c r="I388" s="225"/>
      <c r="J388" s="225"/>
      <c r="K388" s="225"/>
    </row>
    <row r="389" spans="4:11" ht="15">
      <c r="D389" s="225"/>
      <c r="E389" s="225"/>
      <c r="F389" s="225"/>
      <c r="G389" s="225"/>
      <c r="H389" s="225"/>
      <c r="I389" s="225"/>
      <c r="J389" s="225"/>
      <c r="K389" s="225"/>
    </row>
    <row r="390" spans="4:11" ht="15">
      <c r="D390" s="225"/>
      <c r="E390" s="225"/>
      <c r="F390" s="225"/>
      <c r="G390" s="225"/>
      <c r="H390" s="225"/>
      <c r="I390" s="225"/>
      <c r="J390" s="225"/>
      <c r="K390" s="225"/>
    </row>
    <row r="391" spans="4:11" ht="15">
      <c r="D391" s="225"/>
      <c r="E391" s="225"/>
      <c r="F391" s="225"/>
      <c r="G391" s="225"/>
      <c r="H391" s="225"/>
      <c r="I391" s="225"/>
      <c r="J391" s="225"/>
      <c r="K391" s="225"/>
    </row>
    <row r="392" spans="4:11" ht="15">
      <c r="D392" s="225"/>
      <c r="E392" s="225"/>
      <c r="F392" s="225"/>
      <c r="G392" s="225"/>
      <c r="H392" s="225"/>
      <c r="I392" s="225"/>
      <c r="J392" s="225"/>
      <c r="K392" s="225"/>
    </row>
    <row r="393" spans="4:11" ht="15">
      <c r="D393" s="225"/>
      <c r="E393" s="225"/>
      <c r="F393" s="225"/>
      <c r="G393" s="225"/>
      <c r="H393" s="225"/>
      <c r="I393" s="225"/>
      <c r="J393" s="225"/>
      <c r="K393" s="225"/>
    </row>
    <row r="394" spans="4:11" ht="15">
      <c r="D394" s="225"/>
      <c r="E394" s="225"/>
      <c r="F394" s="225"/>
      <c r="G394" s="225"/>
      <c r="H394" s="225"/>
      <c r="I394" s="225"/>
      <c r="J394" s="225"/>
      <c r="K394" s="225"/>
    </row>
    <row r="395" spans="4:11" ht="15">
      <c r="D395" s="225"/>
      <c r="E395" s="225"/>
      <c r="F395" s="225"/>
      <c r="G395" s="225"/>
      <c r="H395" s="225"/>
      <c r="I395" s="225"/>
      <c r="J395" s="225"/>
      <c r="K395" s="225"/>
    </row>
    <row r="396" spans="4:11" ht="15">
      <c r="D396" s="225"/>
      <c r="E396" s="225"/>
      <c r="F396" s="225"/>
      <c r="G396" s="225"/>
      <c r="H396" s="225"/>
      <c r="I396" s="225"/>
      <c r="J396" s="225"/>
      <c r="K396" s="225"/>
    </row>
    <row r="397" spans="4:11" ht="15">
      <c r="D397" s="225"/>
      <c r="E397" s="225"/>
      <c r="F397" s="225"/>
      <c r="G397" s="225"/>
      <c r="H397" s="225"/>
      <c r="I397" s="225"/>
      <c r="J397" s="225"/>
      <c r="K397" s="225"/>
    </row>
    <row r="398" spans="4:11" ht="15">
      <c r="D398" s="225"/>
      <c r="E398" s="225"/>
      <c r="F398" s="225"/>
      <c r="G398" s="225"/>
      <c r="H398" s="225"/>
      <c r="I398" s="225"/>
      <c r="J398" s="225"/>
      <c r="K398" s="225"/>
    </row>
    <row r="399" spans="4:11" ht="15">
      <c r="D399" s="225"/>
      <c r="E399" s="225"/>
      <c r="F399" s="225"/>
      <c r="G399" s="225"/>
      <c r="H399" s="225"/>
      <c r="I399" s="225"/>
      <c r="J399" s="225"/>
      <c r="K399" s="225"/>
    </row>
    <row r="400" spans="4:11" ht="15">
      <c r="D400" s="225"/>
      <c r="E400" s="225"/>
      <c r="F400" s="225"/>
      <c r="G400" s="225"/>
      <c r="H400" s="225"/>
      <c r="I400" s="225"/>
      <c r="J400" s="225"/>
      <c r="K400" s="225"/>
    </row>
    <row r="401" spans="4:11" ht="15">
      <c r="D401" s="225"/>
      <c r="E401" s="225"/>
      <c r="F401" s="225"/>
      <c r="G401" s="225"/>
      <c r="H401" s="225"/>
      <c r="I401" s="225"/>
      <c r="J401" s="225"/>
      <c r="K401" s="225"/>
    </row>
    <row r="402" spans="4:11" ht="15">
      <c r="D402" s="225"/>
      <c r="E402" s="225"/>
      <c r="F402" s="225"/>
      <c r="G402" s="225"/>
      <c r="H402" s="225"/>
      <c r="I402" s="225"/>
      <c r="J402" s="225"/>
      <c r="K402" s="225"/>
    </row>
    <row r="403" spans="4:11" ht="15">
      <c r="D403" s="225"/>
      <c r="E403" s="225"/>
      <c r="F403" s="225"/>
      <c r="G403" s="225"/>
      <c r="H403" s="225"/>
      <c r="I403" s="225"/>
      <c r="J403" s="225"/>
      <c r="K403" s="225"/>
    </row>
    <row r="405" spans="4:11" ht="15">
      <c r="D405" s="224"/>
      <c r="E405" s="224"/>
      <c r="F405" s="224"/>
      <c r="G405" s="224"/>
      <c r="H405" s="224"/>
      <c r="I405" s="224"/>
      <c r="J405" s="224"/>
      <c r="K405" s="224"/>
    </row>
    <row r="406" spans="4:11" ht="15">
      <c r="D406" s="224"/>
      <c r="E406" s="224"/>
      <c r="F406" s="224"/>
      <c r="G406" s="224"/>
      <c r="H406" s="224"/>
      <c r="I406" s="224"/>
      <c r="J406" s="224"/>
      <c r="K406" s="224"/>
    </row>
    <row r="407" spans="4:11" ht="15">
      <c r="D407" s="224"/>
      <c r="E407" s="224"/>
      <c r="F407" s="224"/>
      <c r="G407" s="224"/>
      <c r="H407" s="224"/>
      <c r="I407" s="224"/>
      <c r="J407" s="224"/>
      <c r="K407" s="224"/>
    </row>
    <row r="408" spans="4:11" ht="15">
      <c r="D408" s="224"/>
      <c r="E408" s="224"/>
      <c r="F408" s="224"/>
      <c r="G408" s="224"/>
      <c r="H408" s="224"/>
      <c r="I408" s="224"/>
      <c r="J408" s="224"/>
      <c r="K408" s="224"/>
    </row>
    <row r="409" spans="1:11" ht="15">
      <c r="A409" s="226"/>
      <c r="D409" s="224"/>
      <c r="E409" s="224"/>
      <c r="F409" s="224"/>
      <c r="G409" s="224"/>
      <c r="H409" s="224"/>
      <c r="I409" s="224"/>
      <c r="J409" s="224"/>
      <c r="K409" s="224"/>
    </row>
    <row r="410" spans="1:11" ht="15">
      <c r="A410" s="226"/>
      <c r="D410" s="224"/>
      <c r="E410" s="224"/>
      <c r="F410" s="224"/>
      <c r="G410" s="224"/>
      <c r="H410" s="224"/>
      <c r="I410" s="224"/>
      <c r="J410" s="224"/>
      <c r="K410" s="224"/>
    </row>
    <row r="411" spans="1:11" ht="15">
      <c r="A411" s="226"/>
      <c r="D411" s="224"/>
      <c r="E411" s="224"/>
      <c r="F411" s="224"/>
      <c r="G411" s="224"/>
      <c r="H411" s="224"/>
      <c r="I411" s="224"/>
      <c r="J411" s="224"/>
      <c r="K411" s="224"/>
    </row>
    <row r="412" spans="1:11" ht="15">
      <c r="A412" s="226"/>
      <c r="D412" s="224"/>
      <c r="E412" s="224"/>
      <c r="F412" s="224"/>
      <c r="G412" s="224"/>
      <c r="H412" s="224"/>
      <c r="I412" s="224"/>
      <c r="J412" s="224"/>
      <c r="K412" s="224"/>
    </row>
    <row r="414" spans="4:11" ht="15">
      <c r="D414" s="227"/>
      <c r="E414" s="227"/>
      <c r="F414" s="227"/>
      <c r="G414" s="227"/>
      <c r="H414" s="227"/>
      <c r="I414" s="227"/>
      <c r="J414" s="227"/>
      <c r="K414" s="227"/>
    </row>
    <row r="415" spans="4:11" ht="15">
      <c r="D415" s="227"/>
      <c r="E415" s="227"/>
      <c r="F415" s="227"/>
      <c r="G415" s="227"/>
      <c r="H415" s="227"/>
      <c r="I415" s="227"/>
      <c r="J415" s="227"/>
      <c r="K415" s="227"/>
    </row>
    <row r="416" spans="4:11" ht="15">
      <c r="D416" s="227"/>
      <c r="E416" s="227"/>
      <c r="F416" s="227"/>
      <c r="G416" s="227"/>
      <c r="H416" s="227"/>
      <c r="I416" s="227"/>
      <c r="J416" s="227"/>
      <c r="K416" s="227"/>
    </row>
    <row r="417" spans="4:11" ht="15">
      <c r="D417" s="227"/>
      <c r="E417" s="227"/>
      <c r="F417" s="227"/>
      <c r="G417" s="227"/>
      <c r="H417" s="227"/>
      <c r="I417" s="227"/>
      <c r="J417" s="227"/>
      <c r="K417" s="227"/>
    </row>
    <row r="418" spans="1:11" ht="15">
      <c r="A418" s="226"/>
      <c r="D418" s="227"/>
      <c r="E418" s="227"/>
      <c r="F418" s="227"/>
      <c r="G418" s="227"/>
      <c r="H418" s="227"/>
      <c r="I418" s="227"/>
      <c r="J418" s="227"/>
      <c r="K418" s="227"/>
    </row>
    <row r="419" spans="1:11" ht="15">
      <c r="A419" s="226"/>
      <c r="D419" s="227"/>
      <c r="E419" s="227"/>
      <c r="F419" s="227"/>
      <c r="G419" s="227"/>
      <c r="H419" s="227"/>
      <c r="I419" s="227"/>
      <c r="J419" s="227"/>
      <c r="K419" s="227"/>
    </row>
    <row r="420" spans="1:11" ht="15">
      <c r="A420" s="226"/>
      <c r="D420" s="227"/>
      <c r="E420" s="227"/>
      <c r="F420" s="227"/>
      <c r="G420" s="227"/>
      <c r="H420" s="227"/>
      <c r="I420" s="227"/>
      <c r="J420" s="227"/>
      <c r="K420" s="227"/>
    </row>
    <row r="421" spans="1:11" ht="15">
      <c r="A421" s="226"/>
      <c r="D421" s="227"/>
      <c r="E421" s="227"/>
      <c r="F421" s="227"/>
      <c r="G421" s="227"/>
      <c r="H421" s="227"/>
      <c r="I421" s="227"/>
      <c r="J421" s="227"/>
      <c r="K421" s="227"/>
    </row>
  </sheetData>
  <sheetProtection/>
  <mergeCells count="26">
    <mergeCell ref="A86:C86"/>
    <mergeCell ref="A87:C87"/>
    <mergeCell ref="A88:C88"/>
    <mergeCell ref="A89:C89"/>
    <mergeCell ref="A90:C90"/>
    <mergeCell ref="A91:C91"/>
    <mergeCell ref="D6:D7"/>
    <mergeCell ref="E6:E7"/>
    <mergeCell ref="A83:L83"/>
    <mergeCell ref="A74:K74"/>
    <mergeCell ref="A84:C84"/>
    <mergeCell ref="A85:C85"/>
    <mergeCell ref="A82:C82"/>
    <mergeCell ref="A81:C81"/>
    <mergeCell ref="A80:C80"/>
    <mergeCell ref="A79:C79"/>
    <mergeCell ref="A78:C78"/>
    <mergeCell ref="A77:C77"/>
    <mergeCell ref="D5:K5"/>
    <mergeCell ref="A76:C76"/>
    <mergeCell ref="A75:C75"/>
    <mergeCell ref="A5:A7"/>
    <mergeCell ref="B5:B7"/>
    <mergeCell ref="C5:C7"/>
    <mergeCell ref="F6:I6"/>
    <mergeCell ref="J6:K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2010-03-23T19:50:45Z</cp:lastPrinted>
  <dcterms:created xsi:type="dcterms:W3CDTF">2010-02-10T14:56:42Z</dcterms:created>
  <dcterms:modified xsi:type="dcterms:W3CDTF">2013-11-04T15:35:51Z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CheckOutSrcUrl">
    <vt:lpwstr>http://prod65-share2.mgn.netl.doe.gov/sites/OSAP/Energy Analysis Collaboration/LCA/Unit Process Development/Stage 3 - C - Well Construction CO2 Seq/DS_Stage3_C_Well_Construction_CO2_Seq_2012.01.xls</vt:lpwstr>
  </property>
  <property fmtid="{D5CDD505-2E9C-101B-9397-08002B2CF9AE}" pid="4" name="ContentTypeId">
    <vt:lpwstr>0x0101006A57BC2A3215974684DAE0B6E04A6F07</vt:lpwstr>
  </property>
</Properties>
</file>